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'Sheet1'!$N$1:$N$422</definedName>
    <definedName name="_xlnm.Print_Area" localSheetId="1">'Sheet1'!$A$1:$Q$420</definedName>
    <definedName name="_xlnm.Print_Titles" localSheetId="1">'Sheet1'!$A:$D,'Sheet1'!$1:$3</definedName>
  </definedNames>
  <calcPr fullCalcOnLoad="1"/>
</workbook>
</file>

<file path=xl/sharedStrings.xml><?xml version="1.0" encoding="utf-8"?>
<sst xmlns="http://schemas.openxmlformats.org/spreadsheetml/2006/main" count="485" uniqueCount="481">
  <si>
    <t>Income</t>
  </si>
  <si>
    <t>300 · Tax Revenue</t>
  </si>
  <si>
    <t>301 · Real Property Taxes</t>
  </si>
  <si>
    <t>301.100 · Real Estate Tax</t>
  </si>
  <si>
    <t>301.200 · Real Estate Prior Year</t>
  </si>
  <si>
    <t>Total 301 · Real Property Taxes</t>
  </si>
  <si>
    <t>310 · Local Enabling Taxes</t>
  </si>
  <si>
    <t>310.010 · Per Capita - Current</t>
  </si>
  <si>
    <t>310.015 · Per Capita - Prior</t>
  </si>
  <si>
    <t>310.100 · Real Estate Transfer</t>
  </si>
  <si>
    <t>310.210 · Earned Income Tax</t>
  </si>
  <si>
    <t>Total 310 · Local Enabling Taxes</t>
  </si>
  <si>
    <t>Total 300 · Tax Revenue</t>
  </si>
  <si>
    <t>320 · Licenses and Permits</t>
  </si>
  <si>
    <t>321 · Business Licenses &amp; Permits</t>
  </si>
  <si>
    <t>321.800 · Cable Franchise Fee</t>
  </si>
  <si>
    <t>Total 321 · Business Licenses &amp; Permits</t>
  </si>
  <si>
    <t>322.850 · Recycling Permits</t>
  </si>
  <si>
    <t>Total 320 · Licenses and Permits</t>
  </si>
  <si>
    <t>330 · Fines &amp; Forfeits</t>
  </si>
  <si>
    <t>331.111 · County Fines</t>
  </si>
  <si>
    <t>331.112 · State Police Fines</t>
  </si>
  <si>
    <t>331.126 · Police Dept. Parking Fines</t>
  </si>
  <si>
    <t>Total 330 · Fines &amp; Forfeits</t>
  </si>
  <si>
    <t>341 · Interest Earnings</t>
  </si>
  <si>
    <t>Total 341 · Interest Earnings</t>
  </si>
  <si>
    <t>342 · Rent</t>
  </si>
  <si>
    <t>Total 342 · Rent</t>
  </si>
  <si>
    <t>350 · Intergovernmental Revenues</t>
  </si>
  <si>
    <t>355 · State Shared Revenues</t>
  </si>
  <si>
    <t>355.080 · Alcoholic Beverage Tax</t>
  </si>
  <si>
    <t>Total 355 · State Shared Revenues</t>
  </si>
  <si>
    <t>Total 350 · Intergovernmental Revenues</t>
  </si>
  <si>
    <t>360 · Charges for Services</t>
  </si>
  <si>
    <t>362 · Protective Inspection Fees</t>
  </si>
  <si>
    <t>362.110 · Copies of Police Reports</t>
  </si>
  <si>
    <t>Total 362 · Protective Inspection Fees</t>
  </si>
  <si>
    <t>363 · Highways &amp; Streets</t>
  </si>
  <si>
    <t>363.210 · Parking Meters</t>
  </si>
  <si>
    <t>Total 363 · Highways &amp; Streets</t>
  </si>
  <si>
    <t>365 · Health License &amp; Fees</t>
  </si>
  <si>
    <t>365.500 · Dog Redemption Fee</t>
  </si>
  <si>
    <t>Total 365 · Health License &amp; Fees</t>
  </si>
  <si>
    <t>367 · Culture &amp; Recreation Fees</t>
  </si>
  <si>
    <t>367.800 · Park Pavilion Fees</t>
  </si>
  <si>
    <t>Total 367 · Culture &amp; Recreation Fees</t>
  </si>
  <si>
    <t>Total 360 · Charges for Services</t>
  </si>
  <si>
    <t>380 · Miscellaneous Revenues</t>
  </si>
  <si>
    <t>380.350 · Pool Liability Reimbursement</t>
  </si>
  <si>
    <t>387.200 · Donation to Pool Association</t>
  </si>
  <si>
    <t>Total 380 · Miscellaneous Revenues</t>
  </si>
  <si>
    <t>390 · Other Financing Sources</t>
  </si>
  <si>
    <t>Total 390 · Other Financing Sources</t>
  </si>
  <si>
    <t>Total Income</t>
  </si>
  <si>
    <t>Expense</t>
  </si>
  <si>
    <t>400. · General Government</t>
  </si>
  <si>
    <t>400 · Governing Body</t>
  </si>
  <si>
    <t>Total 400 · Governing Body</t>
  </si>
  <si>
    <t>401 · Executive, Mayor/Manager</t>
  </si>
  <si>
    <t>Total 401 · Executive, Mayor/Manager</t>
  </si>
  <si>
    <t>402 · Financial Administration</t>
  </si>
  <si>
    <t>402.110 · Auditor's Salary</t>
  </si>
  <si>
    <t>Total 402 · Financial Administration</t>
  </si>
  <si>
    <t>403 · Tax Collection</t>
  </si>
  <si>
    <t>Total 403 · Tax Collection</t>
  </si>
  <si>
    <t>404 · Legal</t>
  </si>
  <si>
    <t>Total 404 · Legal</t>
  </si>
  <si>
    <t>405 · Borough Secretary</t>
  </si>
  <si>
    <t>405.210 · Office Supplies</t>
  </si>
  <si>
    <t>405.230 · Copier Expense</t>
  </si>
  <si>
    <t>405.240 · Telephone Expense</t>
  </si>
  <si>
    <t>405.250 · Computer Expense</t>
  </si>
  <si>
    <t>Total 405 · Borough Secretary</t>
  </si>
  <si>
    <t>408 · Engineer</t>
  </si>
  <si>
    <t>408.300 · Engineering Expense</t>
  </si>
  <si>
    <t>Total 408 · Engineer</t>
  </si>
  <si>
    <t>409 · Buildings &amp; Plant</t>
  </si>
  <si>
    <t>409.210 · Custodial Supplies</t>
  </si>
  <si>
    <t>409.360 · Garage Fuel</t>
  </si>
  <si>
    <t>Total 409 · Buildings &amp; Plant</t>
  </si>
  <si>
    <t>Total 400. · General Government</t>
  </si>
  <si>
    <t>410. · Public Protection</t>
  </si>
  <si>
    <t>410 · Police</t>
  </si>
  <si>
    <t>410.110 · Full Time Police Wages</t>
  </si>
  <si>
    <t>410.113 · Full Time Overtime</t>
  </si>
  <si>
    <t>410.120 · Part-Time Police Wages</t>
  </si>
  <si>
    <t>410.123 · Part-Time Police Overtime</t>
  </si>
  <si>
    <t>410.132 · Clerical Wages</t>
  </si>
  <si>
    <t>410.182 · Longevity</t>
  </si>
  <si>
    <t>410.205 · Operating Supplies</t>
  </si>
  <si>
    <t>410.210 · Office Supplies</t>
  </si>
  <si>
    <t>410.231 · Vehicle Fuel</t>
  </si>
  <si>
    <t>410.239 · Ammunition</t>
  </si>
  <si>
    <t>410.240 · Computer Expense</t>
  </si>
  <si>
    <t>410.263 · Patrol Equipment</t>
  </si>
  <si>
    <t>410.264 · Investigative Equipment</t>
  </si>
  <si>
    <t>410.310 · Animal Control</t>
  </si>
  <si>
    <t>410.317 · Hiring Expense</t>
  </si>
  <si>
    <t>410.321 · Telephone - Local Service</t>
  </si>
  <si>
    <t>410.322 · Telephone Long Distance Service</t>
  </si>
  <si>
    <t>410.327 · Radio Maintenance &amp; Repairs</t>
  </si>
  <si>
    <t>410.342 · Printing Expense</t>
  </si>
  <si>
    <t>410.375 · Equipment Repairs</t>
  </si>
  <si>
    <t>410.400 · Court &amp; OS Costs</t>
  </si>
  <si>
    <t>410.451 · Vehicle Repairs &amp; Maintenance</t>
  </si>
  <si>
    <t>410.461 · Training Costs</t>
  </si>
  <si>
    <t>410.462 · Meetings &amp; Conferences</t>
  </si>
  <si>
    <t>Total 410 · Police</t>
  </si>
  <si>
    <t>411 · Fire</t>
  </si>
  <si>
    <t>411.163 · Fireman's Relief Fund</t>
  </si>
  <si>
    <t>411.310 · Hydrant Rentals</t>
  </si>
  <si>
    <t>411.510 · Transfer Fire Tax</t>
  </si>
  <si>
    <t>Total 411 · Fire</t>
  </si>
  <si>
    <t>415 · Emergency Management</t>
  </si>
  <si>
    <t>Total 415 · Emergency Management</t>
  </si>
  <si>
    <t>Total 410. · Public Protection</t>
  </si>
  <si>
    <t>430. · Highways, Roads &amp; Streets</t>
  </si>
  <si>
    <t>430 · General Services</t>
  </si>
  <si>
    <t>430.243 · Safety &amp; Prevention Expense</t>
  </si>
  <si>
    <t>Total 430 · General Services</t>
  </si>
  <si>
    <t>432 · Winter Maintenance</t>
  </si>
  <si>
    <t>Total 432 · Winter Maintenance</t>
  </si>
  <si>
    <t>433 · Traffic Control Devices</t>
  </si>
  <si>
    <t>433.200 · Street Signs</t>
  </si>
  <si>
    <t>Total 433 · Traffic Control Devices</t>
  </si>
  <si>
    <t>434 · Street Lighting</t>
  </si>
  <si>
    <t>434.300 · Street Lighting</t>
  </si>
  <si>
    <t>Total 434 · Street Lighting</t>
  </si>
  <si>
    <t>437 · Machinery Repair</t>
  </si>
  <si>
    <t>437.230 · Fuel</t>
  </si>
  <si>
    <t>437.251 · Street Equipment Parts</t>
  </si>
  <si>
    <t>Total 437 · Machinery Repair</t>
  </si>
  <si>
    <t>438.210 · Street Materials &amp; Expenses</t>
  </si>
  <si>
    <t>438.220 · Street Tools &amp; Supplies</t>
  </si>
  <si>
    <t>Total 430. · Highways, Roads &amp; Streets</t>
  </si>
  <si>
    <t>450 · Culture &amp; Recreation</t>
  </si>
  <si>
    <t>452 · Recreation</t>
  </si>
  <si>
    <t>452.200 · Donation to Pool Association</t>
  </si>
  <si>
    <t>Total 452 · Recreation</t>
  </si>
  <si>
    <t>454 · Parks</t>
  </si>
  <si>
    <t>454.210 · Park Maintenance Supplies</t>
  </si>
  <si>
    <t>454.211 · Park Construction Supplies</t>
  </si>
  <si>
    <t>454.220 · Park Tools</t>
  </si>
  <si>
    <t>454.230 · Park Equipment Gas</t>
  </si>
  <si>
    <t>454.350 · Park Electric</t>
  </si>
  <si>
    <t>Total 454 · Parks</t>
  </si>
  <si>
    <t>455 · Shade Trees</t>
  </si>
  <si>
    <t>Total 455 · Shade Trees</t>
  </si>
  <si>
    <t>Total 450 · Culture &amp; Recreation</t>
  </si>
  <si>
    <t>480. · Miscellaneous Expenditures</t>
  </si>
  <si>
    <t>480 · Miscellaneous</t>
  </si>
  <si>
    <t>480.200 · Christmas Lighting Expense</t>
  </si>
  <si>
    <t>Total 480 · Miscellaneous</t>
  </si>
  <si>
    <t>483 · Pension/Retirement Contribution</t>
  </si>
  <si>
    <t>483.000 · Pension Contributions</t>
  </si>
  <si>
    <t>Total 483 · Pension/Retirement Contribution</t>
  </si>
  <si>
    <t>484 · Workers Compensation</t>
  </si>
  <si>
    <t>Total 484 · Workers Compensation</t>
  </si>
  <si>
    <t>485 · Unemployment Compensation</t>
  </si>
  <si>
    <t>Total 485 · Unemployment Compensation</t>
  </si>
  <si>
    <t>486 · Insurance Premiums</t>
  </si>
  <si>
    <t>486.310 · Property Insurance Premium</t>
  </si>
  <si>
    <t>486.312 · General Liability</t>
  </si>
  <si>
    <t>486.315 · Inland Marine</t>
  </si>
  <si>
    <t>486.320 · Business Auto Premium</t>
  </si>
  <si>
    <t>486.350 · Umbrella Premium</t>
  </si>
  <si>
    <t>486.360 · Flood Insurance</t>
  </si>
  <si>
    <t>Total 486 · Insurance Premiums</t>
  </si>
  <si>
    <t>487 · Employee Benefits</t>
  </si>
  <si>
    <t>487.170 · Vac/Sick/PL ( Public Works)</t>
  </si>
  <si>
    <t>Total 487 · Employee Benefits</t>
  </si>
  <si>
    <t>Total 480. · Miscellaneous Expenditures</t>
  </si>
  <si>
    <t>492.000 · Interfund Operating Transfers</t>
  </si>
  <si>
    <t>Total 492.000 · Interfund Operating Transfers</t>
  </si>
  <si>
    <t>Total Expense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</si>
  <si>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</si>
  <si>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</si>
  <si>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</si>
  <si>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</si>
  <si>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</si>
  <si>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</si>
  <si>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</si>
  <si>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</si>
  <si>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</si>
  <si>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</si>
  <si>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</si>
  <si>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</si>
  <si>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</si>
  <si>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</si>
  <si>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</si>
  <si>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</si>
  <si>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</si>
  <si>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</si>
  <si>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</si>
  <si>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</si>
  <si>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</si>
  <si>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</si>
  <si>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321.621 · Transient License Fees</t>
  </si>
  <si>
    <t>322.805 · Street Excavation Permits</t>
  </si>
  <si>
    <t>430.452 · Spring &amp; Miscellaneous Cleanup</t>
  </si>
  <si>
    <t>Total 438 · Highway &amp; Bridge Repair</t>
  </si>
  <si>
    <t>438 · Highway &amp; Bridge Repair</t>
  </si>
  <si>
    <t>486.313 · Employee Dishonesty</t>
  </si>
  <si>
    <t>489.000 · FICA - Borough Share</t>
  </si>
  <si>
    <t>489.100 · Medicare - Borough Share</t>
  </si>
  <si>
    <t>319 · Penalties &amp; Interest</t>
  </si>
  <si>
    <t>319.010 · Real Estate Tax Penalty</t>
  </si>
  <si>
    <t>Total 319 · Penalties &amp; Interest</t>
  </si>
  <si>
    <t>409.260 · Small Tools &amp; Minor Equipment</t>
  </si>
  <si>
    <t>437.250 · Street Equipment Service &amp; Repair</t>
  </si>
  <si>
    <t>487.320 · Term &amp; Disability Premium</t>
  </si>
  <si>
    <t>380.000 · Miscellaneous Income</t>
  </si>
  <si>
    <t>400.110 · Council Salaries</t>
  </si>
  <si>
    <t>403.120 · Tax Collector Per Capita Commission</t>
  </si>
  <si>
    <t>405.340 · Secretary's Bond Premium</t>
  </si>
  <si>
    <t xml:space="preserve">409.465 · Repair &amp; Maintenance Services </t>
  </si>
  <si>
    <t>410.238 · Uniform &amp; Personal Equipment</t>
  </si>
  <si>
    <t>410.465 · Drug Investigation Wages</t>
  </si>
  <si>
    <t>410.467 · DC Drug Task Force Wages</t>
  </si>
  <si>
    <t>486.370 · Volunteer Liability Insurance</t>
  </si>
  <si>
    <t>322 · Non Business Licenses &amp; Permits</t>
  </si>
  <si>
    <t>Total 322 · Non Business Licenses &amp; Permits</t>
  </si>
  <si>
    <t>331.115 · DJ Vehicle Code Fines</t>
  </si>
  <si>
    <t>331.125 · DJ Non-Vehicular Fines</t>
  </si>
  <si>
    <t>341.011 · Temporary Savings Interest</t>
  </si>
  <si>
    <t>341.010 · PLGIT Gen. Fund Checking Interest</t>
  </si>
  <si>
    <t>341.012 · Mid Penn Interest</t>
  </si>
  <si>
    <t>341.015 . PLGIT Capital Improvement Interest</t>
  </si>
  <si>
    <t>342.201 · Rent on Daniel Miller House</t>
  </si>
  <si>
    <t>355.130 · Foreign Fire Insurance/Fire Relief Asso.</t>
  </si>
  <si>
    <t>363.211 · Parking Permits</t>
  </si>
  <si>
    <t>380.351 · Workers Comp. Reimbursement</t>
  </si>
  <si>
    <t>387.100 · Christmas Lighting Contributions</t>
  </si>
  <si>
    <t>Total 340 · Interest, Rent &amp; Royalties</t>
  </si>
  <si>
    <t>340 · Interest, Rent &amp; Royalties</t>
  </si>
  <si>
    <t>410.320 · MPOETC Certification Expense</t>
  </si>
  <si>
    <t>432.200 · Salt &amp; Anti-Skid Material</t>
  </si>
  <si>
    <t>484.000 · Workers Comp. Premium</t>
  </si>
  <si>
    <t>484.100 · Supplemental Workers Comp. (Police)</t>
  </si>
  <si>
    <t>485.000 · Unemployment Comp. Costs</t>
  </si>
  <si>
    <t>492.100 · Transfer to Capital Improvement Budget</t>
  </si>
  <si>
    <t>355.120 · Foreign Casualty Insurance Premium</t>
  </si>
  <si>
    <t>341.020 · Seal Trust Income</t>
  </si>
  <si>
    <t>380.352 · Pool Property/Fire Insurance Reimbursement</t>
  </si>
  <si>
    <t>341.040 · Dividends &amp; Insurance Premium</t>
  </si>
  <si>
    <t>387.990 · Labor Reimbursement - Police</t>
  </si>
  <si>
    <t>322.860 · Rolloff/Dumpster Permits</t>
  </si>
  <si>
    <t>410.469 · Comcast Static IP Internet</t>
  </si>
  <si>
    <t>410.262 · Radio Equipment</t>
  </si>
  <si>
    <t>392.300 · Transfer from General Fund Reserve</t>
  </si>
  <si>
    <t>403.110 · Tax Collector RE Commission</t>
  </si>
  <si>
    <t>403.310 · Tax Collection Expenses</t>
  </si>
  <si>
    <t>487.174 · Vac/Sick/PL (Manager)</t>
  </si>
  <si>
    <t>487.171 · Vac/Sick/PL (Secretary)</t>
  </si>
  <si>
    <t>487.172 · Vac/Sick/PL (Police)</t>
  </si>
  <si>
    <t>415.100 · EM Coordinator Expenses</t>
  </si>
  <si>
    <t>400.426 · Postage</t>
  </si>
  <si>
    <t>487.166 · Hosp./Vision/Dental (Police)</t>
  </si>
  <si>
    <t>487.156 · Hosp./Vision/Dental (Public Works)</t>
  </si>
  <si>
    <t>487.168 · Hosp./Vision/Dental (Manager)</t>
  </si>
  <si>
    <t>487.169 · Hosp./Vision/Dental (Secretary)</t>
  </si>
  <si>
    <t>301.900 · Fire Protection Tax</t>
  </si>
  <si>
    <t>409.250 · Repair &amp; Maintenance Supplies</t>
  </si>
  <si>
    <t>437.374 · Parking Meter Repairs/Replacement</t>
  </si>
  <si>
    <t>341.030 · Park Improvement Acct. Interest</t>
  </si>
  <si>
    <t>355.010 · Public Utility Realty Tax</t>
  </si>
  <si>
    <t>400.420 · Dues &amp; Subscriptions</t>
  </si>
  <si>
    <t>400.425 · Administrative, Advertising, Books</t>
  </si>
  <si>
    <t>401.110 . Mayor's Salary</t>
  </si>
  <si>
    <t>430.238 · Uniform Rentals/Workshoe Allowance</t>
  </si>
  <si>
    <t>454.767 · Park Rules Signs</t>
  </si>
  <si>
    <t>410.470 · Ballistics Vest Reimbursement</t>
  </si>
  <si>
    <t>432.250 · Snow Removal Services</t>
  </si>
  <si>
    <t>387.991 · Insurance Payment</t>
  </si>
  <si>
    <t>387.998 · Salvage Sales</t>
  </si>
  <si>
    <t>404.250 · Arbitration Fees</t>
  </si>
  <si>
    <t>404.200 · Misc. Legal Fees</t>
  </si>
  <si>
    <t>354 · State Grants</t>
  </si>
  <si>
    <t>Total 354 · State Grants</t>
  </si>
  <si>
    <t>322.830 · Driveway Permits</t>
  </si>
  <si>
    <t xml:space="preserve">                                    </t>
  </si>
  <si>
    <t>409.350 · Borough Building/Pine St.  Electric</t>
  </si>
  <si>
    <t>410.325 · Telephone - Cell</t>
  </si>
  <si>
    <t>487.157 · Hosp./Vision/Dental (PD Clerk)</t>
  </si>
  <si>
    <t>487.175 · Vac/Sick/PL (PD Clerk)</t>
  </si>
  <si>
    <t>310.542 · Local Services Tax</t>
  </si>
  <si>
    <t>387.985 · Labor Reimbursement - Special Detail</t>
  </si>
  <si>
    <t>410.472 · Special Detail Wages</t>
  </si>
  <si>
    <t>480.250 · Planning Commission Expense</t>
  </si>
  <si>
    <t>480.910 · Refund Parking Ticket Overpayment</t>
  </si>
  <si>
    <t>480.920 · Pre-Employment Testing - PW</t>
  </si>
  <si>
    <t>480.921 · Return of W/C Insurance Overpayment</t>
  </si>
  <si>
    <t>480.922 · Public Works Training</t>
  </si>
  <si>
    <t>480.923 · Refund Pavilion Rental Fee</t>
  </si>
  <si>
    <t>487.325 · Medical Reimbursement Account</t>
  </si>
  <si>
    <t xml:space="preserve">387.500 · Facilities Donation </t>
  </si>
  <si>
    <t xml:space="preserve">409.466 · Trash Disposal Service  </t>
  </si>
  <si>
    <t>454.780 · Trash Disposal Service</t>
  </si>
  <si>
    <t>410.261 · Small Tools</t>
  </si>
  <si>
    <t>410.420 · Dues</t>
  </si>
  <si>
    <t>430.457 · Equipment Rental</t>
  </si>
  <si>
    <t>438.751 · Streets Repair Projects</t>
  </si>
  <si>
    <t>492.350 · Transfer to General Fund Reserve</t>
  </si>
  <si>
    <t>354.072 · DCED Tourism Grant Fireworks</t>
  </si>
  <si>
    <t>354.073 · DCED Tourism Grant Bike Race</t>
  </si>
  <si>
    <t>405.350 · Public Notary Expenses</t>
  </si>
  <si>
    <t>454.783 · Fireworks Display</t>
  </si>
  <si>
    <t>486.335 · Public Officials Linebacker</t>
  </si>
  <si>
    <t>486.340 · Law Enforcement Liability</t>
  </si>
  <si>
    <t>430.453 · Spring Cleanup Advertising</t>
  </si>
  <si>
    <t>432.260 · Snow Removal Equipment &amp; Repair</t>
  </si>
  <si>
    <t>480.111 · Public Works Wages</t>
  </si>
  <si>
    <t>401.120 · Manager's Wages</t>
  </si>
  <si>
    <t>405.110 · Secretary/Treasurer Wages</t>
  </si>
  <si>
    <t>480.116 · Public Works OT Wages</t>
  </si>
  <si>
    <t>410.475 · Police Vehicle Replacement</t>
  </si>
  <si>
    <t>410.476 · Vaccinations</t>
  </si>
  <si>
    <t>492.250 · Transfer to General Fund Checking</t>
  </si>
  <si>
    <t>331.530 · Police Dept. Restitution</t>
  </si>
  <si>
    <t>341.065 · Master Park Plan Legacy Interest</t>
  </si>
  <si>
    <t>341.066 · Mid Penn GF Reserve Acct. Interest</t>
  </si>
  <si>
    <t>454.778 · Tree Removal/Stump Grinding</t>
  </si>
  <si>
    <t>454.786 · Swimming Pool Renovations</t>
  </si>
  <si>
    <t>484.300 · Mbg. Area Ambulance Vol. W/C</t>
  </si>
  <si>
    <t>413 · Code Enforcement</t>
  </si>
  <si>
    <t xml:space="preserve">413.130 · Code Enforcement Officer Wages </t>
  </si>
  <si>
    <t xml:space="preserve">Total 413 · Code Enforcement </t>
  </si>
  <si>
    <t>414 · Zoning</t>
  </si>
  <si>
    <t xml:space="preserve">414.100 · Zoning Solicitor   </t>
  </si>
  <si>
    <t>Total 414 · Zoning</t>
  </si>
  <si>
    <t>454.788 · Tourism Promotion</t>
  </si>
  <si>
    <t>341.067 · Debit Card Account Interest</t>
  </si>
  <si>
    <t>409.380 · Daniel Miller House PPL/ Heating Oil</t>
  </si>
  <si>
    <t>483.400 · Administrative Expenses</t>
  </si>
  <si>
    <t>493.000 · Bad Check/Bank Service Fee</t>
  </si>
  <si>
    <t xml:space="preserve">454.801 · River Front Park Clean-Up </t>
  </si>
  <si>
    <t>406 · Other General Government Administration</t>
  </si>
  <si>
    <t>Total 406 · Other General Government Administration</t>
  </si>
  <si>
    <t>361 · General Government</t>
  </si>
  <si>
    <t>Total 361 · General Government Fees</t>
  </si>
  <si>
    <t>480.118 · Public Works PT Wages</t>
  </si>
  <si>
    <t>342.202 · Rent on RF Park Concession Stand</t>
  </si>
  <si>
    <t xml:space="preserve">361.700 · Notary Fees </t>
  </si>
  <si>
    <t xml:space="preserve">388.002 · Park/Pool Paper Products </t>
  </si>
  <si>
    <t>388.011 · Park Bench Sponsorship</t>
  </si>
  <si>
    <t xml:space="preserve">2010 Actual </t>
  </si>
  <si>
    <t xml:space="preserve">2011 Actual </t>
  </si>
  <si>
    <t xml:space="preserve">2012 Actual </t>
  </si>
  <si>
    <t>388.005 · Reimbursement for Street Work</t>
  </si>
  <si>
    <t xml:space="preserve"> </t>
  </si>
  <si>
    <t>454.250 · Park Equipment Maint. &amp; Supplies</t>
  </si>
  <si>
    <t>486.380 · Insurance Appraisals</t>
  </si>
  <si>
    <t>489.105 · Payroll Direct Deposit Test</t>
  </si>
  <si>
    <t>Net Income</t>
  </si>
  <si>
    <t xml:space="preserve">361.500 · Sale of Copies </t>
  </si>
  <si>
    <t>406.310 · Codification</t>
  </si>
  <si>
    <t xml:space="preserve">  </t>
  </si>
  <si>
    <t>400.427 · Training</t>
  </si>
  <si>
    <t>401.157 · Training</t>
  </si>
  <si>
    <t>405.360 · Training</t>
  </si>
  <si>
    <t xml:space="preserve">2013 Actual </t>
  </si>
  <si>
    <t>454.260 · Park Maintenance Services</t>
  </si>
  <si>
    <t>363.215 · Street Closure Fee</t>
  </si>
  <si>
    <t>363.216 ·  Reserved Parking Fee</t>
  </si>
  <si>
    <t>387.980 · PW Labor/Equipment Rental Reimb.</t>
  </si>
  <si>
    <t>342.200 · Rent on 101 West Street Property</t>
  </si>
  <si>
    <t>363.217 ·  Paving Project Bid Documents</t>
  </si>
  <si>
    <t>403.312 · Real Estate Tax Collection Expenses</t>
  </si>
  <si>
    <t>403.315 · Per Capita Tax Collection Expenses</t>
  </si>
  <si>
    <t>460  · Community Development</t>
  </si>
  <si>
    <t>463.100 · Marketing/Tourism</t>
  </si>
  <si>
    <t>Total 463 · Community Development</t>
  </si>
  <si>
    <t>322.870 · Business Reserved Parking Permit</t>
  </si>
  <si>
    <t>361.320 · Fees for Engineering Reviews</t>
  </si>
  <si>
    <t>454.782 · Park Bench Plates</t>
  </si>
  <si>
    <t>331.521 · Borough Restitution</t>
  </si>
  <si>
    <t xml:space="preserve">410.135 · P/T Meter Attendant Wages </t>
  </si>
  <si>
    <t>454.810 · Plantings</t>
  </si>
  <si>
    <t>454.811 · MYO Recycling Site Debris Removal</t>
  </si>
  <si>
    <t>480.935 · Criminal Records Check/Fingerprinting</t>
  </si>
  <si>
    <t>388.038 · PMHIC Surplus Refund</t>
  </si>
  <si>
    <t>430.458 · Street Sweeping</t>
  </si>
  <si>
    <t>404.110 · Legal Services - Borough Solicitor</t>
  </si>
  <si>
    <t>404.118 · Legal Services - Rental Code</t>
  </si>
  <si>
    <t xml:space="preserve">413.131 · Consult Fee </t>
  </si>
  <si>
    <t xml:space="preserve">388.039 ·TFEC Lemons Estate Bequest </t>
  </si>
  <si>
    <t xml:space="preserve">486.391 · Abuse and Molestation Coverage </t>
  </si>
  <si>
    <t>388.040 · UDITO Legal Fees &amp; Settlement</t>
  </si>
  <si>
    <t xml:space="preserve">406.318 · Interest and Penalties </t>
  </si>
  <si>
    <t xml:space="preserve">406.319 · Lawsuit Settlement </t>
  </si>
  <si>
    <t>388.043 · MAWT for Tree Maintenance</t>
  </si>
  <si>
    <t>480.119 · Temporary Employment Services</t>
  </si>
  <si>
    <t>322.881 · Zoning Permit</t>
  </si>
  <si>
    <t>322.882 · Storm Water Management Permit</t>
  </si>
  <si>
    <t>454.812 · MYO Recycling Site Grading</t>
  </si>
  <si>
    <t>388.047 · Electric Reimbursement DM House</t>
  </si>
  <si>
    <t>361.310 · Property Maintenance Fees</t>
  </si>
  <si>
    <t>414.115 · Zoning Administrator Wages</t>
  </si>
  <si>
    <t>388.050 · Park Donation</t>
  </si>
  <si>
    <t>404.260 · Legal Reimbursement</t>
  </si>
  <si>
    <t xml:space="preserve">406.320 · Settlement Agreement </t>
  </si>
  <si>
    <t xml:space="preserve">413.132 · Code Enforcer Expense </t>
  </si>
  <si>
    <t>487.165 · Healh Insurance Opt Out Payment</t>
  </si>
  <si>
    <t>480.937 · Refund Reserved Pkg. Fee Overpayment</t>
  </si>
  <si>
    <t>$600 x 3 - clothing, boots, safety glasses</t>
  </si>
  <si>
    <t>486.355 · Cyber Liability</t>
  </si>
  <si>
    <t>341.073 · DCNR Parks MYO Reno. Grant Interest</t>
  </si>
  <si>
    <t>354.086 · DCNR MYO PARK Reno. Grant</t>
  </si>
  <si>
    <t>322.883 · UCC Permits</t>
  </si>
  <si>
    <t>454.814 · Parks Equipment Rental</t>
  </si>
  <si>
    <t>361.300 · Zoning Appeal Fees</t>
  </si>
  <si>
    <t>454.815 · MYO Park Renovations Project</t>
  </si>
  <si>
    <t>480.938 · Refund Dumpster Permit Fee</t>
  </si>
  <si>
    <t>413.133 · UCC Permit</t>
  </si>
  <si>
    <t>454.817 · Concession Stand Renovations</t>
  </si>
  <si>
    <t>once every 10 years</t>
  </si>
  <si>
    <t xml:space="preserve">354.087 · DCIDA Gaming Grant - MYO PARK Reno. </t>
  </si>
  <si>
    <t>414.110 · Zoning Permits</t>
  </si>
  <si>
    <t>301.910 · Shade Tree Tax</t>
  </si>
  <si>
    <t>`</t>
  </si>
  <si>
    <t>405.370 · Internet</t>
  </si>
  <si>
    <t>455.501 · Shade Tree Maintenance</t>
  </si>
  <si>
    <t>confirmed by N. McCarron</t>
  </si>
  <si>
    <t xml:space="preserve">388.053 · KMIT Safety Grant </t>
  </si>
  <si>
    <t>inc. $250 non-refundable fee</t>
  </si>
  <si>
    <t>COMMENTS</t>
  </si>
  <si>
    <t>388.052 · Welcome Center Concession Stand Electric</t>
  </si>
  <si>
    <t>480.939 · Refund Facilities Rental Fee</t>
  </si>
  <si>
    <t>equals contributions</t>
  </si>
  <si>
    <t>equals grant</t>
  </si>
  <si>
    <t>471.000 · Debt Principle</t>
  </si>
  <si>
    <t>472.000 · Debt Interest</t>
  </si>
  <si>
    <t>Total 470 · Debt Service</t>
  </si>
  <si>
    <t>470  · Debt Service</t>
  </si>
  <si>
    <t>388.055 · Donation MYO Park Renovations</t>
  </si>
  <si>
    <t xml:space="preserve">452.221 · Payout of Insurance </t>
  </si>
  <si>
    <t>454.818 · Swimming Pool Repairs</t>
  </si>
  <si>
    <t xml:space="preserve">~160    </t>
  </si>
  <si>
    <t>$75 x 12</t>
  </si>
  <si>
    <t>JH/RH/SC</t>
  </si>
  <si>
    <t>equals fire protection tax receipts</t>
  </si>
  <si>
    <t>PROPOSED 2023</t>
  </si>
  <si>
    <t>354.091 · ARPA Local Fiscal Recovery Funds</t>
  </si>
  <si>
    <t>354.092 · DCED Keystone Communities Grant</t>
  </si>
  <si>
    <t>361.800 · Shade Tree Perimit</t>
  </si>
  <si>
    <t>388.056 · PCCD Grant</t>
  </si>
  <si>
    <t>405.115 · Secretary/Treasurer Overtime</t>
  </si>
  <si>
    <t>480.940 · Refund Compost Site Permit Fee</t>
  </si>
  <si>
    <t>rate 2.85%; no change from 2022</t>
  </si>
  <si>
    <t>new contract</t>
  </si>
  <si>
    <t>492 · Other Financing Uses</t>
  </si>
  <si>
    <t>current count is 3 @ $200 each</t>
  </si>
  <si>
    <t>6.95 mills 98%</t>
  </si>
  <si>
    <t>.925 mills 98%</t>
  </si>
  <si>
    <t>max .1 mill   98%</t>
  </si>
  <si>
    <t>$100 x 6.5   April - Oct..</t>
  </si>
  <si>
    <t>$700 x 12 confirmed</t>
  </si>
  <si>
    <t>?</t>
  </si>
  <si>
    <t>Opened LOC June 2022</t>
  </si>
  <si>
    <t xml:space="preserve">census = 3 families @ $2,000 / 2 individuals @ $1,000 </t>
  </si>
  <si>
    <t>20 hrs. per week at $15/hr</t>
  </si>
  <si>
    <t>1/4 mill = $18750</t>
  </si>
  <si>
    <t>$5 increase on all</t>
  </si>
  <si>
    <t>2 family coverage</t>
  </si>
  <si>
    <t>6% increase per N. Troutman</t>
  </si>
  <si>
    <t>MYO Park trees est. $2,500</t>
  </si>
  <si>
    <t>46 hrs.</t>
  </si>
  <si>
    <t>should equal receipts</t>
  </si>
  <si>
    <t>$25/mo 8FT 1 PT employee</t>
  </si>
  <si>
    <t>will be under a new carrier</t>
  </si>
  <si>
    <t>THRU 11-17-22</t>
  </si>
  <si>
    <t>454.819 · Market Square Park Planning</t>
  </si>
  <si>
    <t>new F/T officers</t>
  </si>
  <si>
    <t xml:space="preserve">equals shade tree tax receipts  </t>
  </si>
  <si>
    <t>LL Estate</t>
  </si>
  <si>
    <t>SWIF @ 29800 + KMIT @ 12200  Police $5000</t>
  </si>
  <si>
    <t>489.106 · Gym Memberships</t>
  </si>
  <si>
    <t>OIC 70,000 PTl 60,000</t>
  </si>
  <si>
    <t>331.540 · Quick Ticket Fees</t>
  </si>
  <si>
    <t>410.765 · Body and Dash Cams</t>
  </si>
  <si>
    <t>492.360 · Transfer to Liquid Fuels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</si>
</sst>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\,\ yyyy"/>
    <numFmt numFmtId="166" formatCode="[$-409]h:mm:ss\ AM/PM"/>
    <numFmt numFmtId="167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6" fillId="0" borderId="21" xfId="0" applyNumberFormat="1" applyFont="1" applyBorder="1" applyAlignment="1">
      <alignment/>
    </xf>
    <xf numFmtId="2" fontId="7" fillId="0" borderId="10" xfId="5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4" fontId="7" fillId="0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7" fillId="0" borderId="17" xfId="42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7" fillId="0" borderId="10" xfId="42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7" fillId="0" borderId="26" xfId="42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6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53" applyFont="1" applyFill="1" applyBorder="1" applyAlignment="1">
      <alignment/>
    </xf>
    <xf numFmtId="6" fontId="0" fillId="33" borderId="10" xfId="0" applyNumberFormat="1" applyFont="1" applyFill="1" applyBorder="1" applyAlignment="1">
      <alignment horizontal="left"/>
    </xf>
    <xf numFmtId="43" fontId="7" fillId="0" borderId="10" xfId="42" applyFont="1" applyBorder="1" applyAlignment="1">
      <alignment/>
    </xf>
    <xf numFmtId="4" fontId="7" fillId="33" borderId="10" xfId="42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10" xfId="42" applyNumberFormat="1" applyFont="1" applyFill="1" applyBorder="1" applyAlignment="1" quotePrefix="1">
      <alignment horizontal="right"/>
    </xf>
    <xf numFmtId="4" fontId="7" fillId="33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1" t="s">
        <v>175</v>
      </c>
    </row>
    <row r="3" ht="12.75">
      <c r="A3" s="1" t="s">
        <v>176</v>
      </c>
    </row>
    <row r="4" ht="12.75">
      <c r="B4" t="s">
        <v>177</v>
      </c>
    </row>
    <row r="5" ht="12.75">
      <c r="B5" t="s">
        <v>178</v>
      </c>
    </row>
    <row r="8" ht="12.75">
      <c r="A8" s="1" t="s">
        <v>179</v>
      </c>
    </row>
    <row r="9" ht="12.75">
      <c r="B9" t="s">
        <v>180</v>
      </c>
    </row>
    <row r="12" ht="12.75">
      <c r="A12" s="1" t="s">
        <v>181</v>
      </c>
    </row>
    <row r="13" ht="12.75">
      <c r="B13" t="s">
        <v>182</v>
      </c>
    </row>
    <row r="14" ht="12.75">
      <c r="B14" t="s">
        <v>183</v>
      </c>
    </row>
    <row r="15" ht="12.75">
      <c r="C15" s="2" t="s">
        <v>184</v>
      </c>
    </row>
    <row r="16" ht="12.75">
      <c r="C16" s="2" t="s">
        <v>185</v>
      </c>
    </row>
    <row r="17" ht="12.75">
      <c r="C17" s="2" t="s">
        <v>186</v>
      </c>
    </row>
    <row r="18" ht="12.75">
      <c r="C18" s="2" t="s">
        <v>187</v>
      </c>
    </row>
    <row r="21" ht="12.75">
      <c r="A21" s="1" t="s">
        <v>188</v>
      </c>
    </row>
    <row r="22" ht="12.75">
      <c r="B22" t="s">
        <v>189</v>
      </c>
    </row>
    <row r="23" ht="12.75">
      <c r="B23" t="s">
        <v>190</v>
      </c>
    </row>
    <row r="24" ht="12.75">
      <c r="C24" s="2" t="s">
        <v>191</v>
      </c>
    </row>
    <row r="25" ht="12.75">
      <c r="D25" t="s">
        <v>192</v>
      </c>
    </row>
    <row r="26" ht="12.75">
      <c r="D26" t="s">
        <v>193</v>
      </c>
    </row>
    <row r="27" ht="12.75">
      <c r="C27" s="2" t="s">
        <v>194</v>
      </c>
    </row>
    <row r="28" ht="12.75">
      <c r="D28" t="s">
        <v>195</v>
      </c>
    </row>
    <row r="29" ht="12.75">
      <c r="C29" s="2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3"/>
  <sheetViews>
    <sheetView tabSelected="1" view="pageBreakPreview" zoomScaleSheetLayoutView="100" workbookViewId="0" topLeftCell="A1">
      <selection activeCell="R29" sqref="R29"/>
    </sheetView>
  </sheetViews>
  <sheetFormatPr defaultColWidth="9.140625" defaultRowHeight="12.75"/>
  <cols>
    <col min="1" max="1" width="3.8515625" style="10" customWidth="1"/>
    <col min="2" max="2" width="3.00390625" style="11" customWidth="1"/>
    <col min="3" max="3" width="3.421875" style="11" customWidth="1"/>
    <col min="4" max="4" width="60.00390625" style="12" customWidth="1"/>
    <col min="5" max="5" width="13.7109375" style="13" hidden="1" customWidth="1"/>
    <col min="6" max="6" width="13.7109375" style="14" hidden="1" customWidth="1"/>
    <col min="7" max="7" width="13.7109375" style="7" hidden="1" customWidth="1"/>
    <col min="8" max="8" width="0.13671875" style="7" hidden="1" customWidth="1"/>
    <col min="9" max="9" width="12.7109375" style="5" hidden="1" customWidth="1"/>
    <col min="10" max="10" width="16.57421875" style="5" hidden="1" customWidth="1"/>
    <col min="11" max="11" width="0.2890625" style="5" hidden="1" customWidth="1"/>
    <col min="12" max="12" width="0.13671875" style="5" hidden="1" customWidth="1"/>
    <col min="13" max="13" width="16.8515625" style="5" hidden="1" customWidth="1"/>
    <col min="14" max="14" width="0.13671875" style="5" customWidth="1"/>
    <col min="15" max="15" width="19.140625" style="5" hidden="1" customWidth="1"/>
    <col min="16" max="16" width="24.421875" style="5" customWidth="1"/>
    <col min="17" max="17" width="42.8515625" style="5" hidden="1" customWidth="1"/>
    <col min="18" max="18" width="33.00390625" style="5" customWidth="1"/>
    <col min="19" max="19" width="9.140625" style="5" customWidth="1"/>
    <col min="20" max="16384" width="9.140625" style="5" customWidth="1"/>
  </cols>
  <sheetData>
    <row r="1" spans="1:9" ht="12.75">
      <c r="A1" s="4"/>
      <c r="B1" s="4"/>
      <c r="C1" s="4"/>
      <c r="D1" s="5"/>
      <c r="E1" s="6"/>
      <c r="F1" s="7"/>
      <c r="I1" s="64"/>
    </row>
    <row r="2" spans="1:17" ht="15.75">
      <c r="A2" s="72"/>
      <c r="B2" s="73"/>
      <c r="C2" s="73"/>
      <c r="D2" s="74"/>
      <c r="E2" s="73"/>
      <c r="F2" s="75"/>
      <c r="G2" s="75"/>
      <c r="H2" s="75"/>
      <c r="I2" s="76"/>
      <c r="J2" s="75"/>
      <c r="K2" s="75"/>
      <c r="L2" s="75"/>
      <c r="M2" s="74"/>
      <c r="N2" s="41"/>
      <c r="O2" s="40"/>
      <c r="P2" s="105"/>
      <c r="Q2" s="77"/>
    </row>
    <row r="3" spans="1:17" s="8" customFormat="1" ht="15.75">
      <c r="A3" s="24"/>
      <c r="B3" s="37"/>
      <c r="C3" s="37"/>
      <c r="D3" s="38"/>
      <c r="E3" s="39" t="s">
        <v>345</v>
      </c>
      <c r="F3" s="40" t="s">
        <v>346</v>
      </c>
      <c r="G3" s="41" t="s">
        <v>347</v>
      </c>
      <c r="H3" s="41" t="s">
        <v>360</v>
      </c>
      <c r="I3" s="41">
        <v>2014</v>
      </c>
      <c r="J3" s="42">
        <v>2015</v>
      </c>
      <c r="K3" s="41">
        <v>2016</v>
      </c>
      <c r="L3" s="41">
        <v>2017</v>
      </c>
      <c r="M3" s="41">
        <v>2018</v>
      </c>
      <c r="N3" s="41">
        <v>2021</v>
      </c>
      <c r="O3" s="41" t="s">
        <v>470</v>
      </c>
      <c r="P3" s="106" t="s">
        <v>441</v>
      </c>
      <c r="Q3" s="41" t="s">
        <v>425</v>
      </c>
    </row>
    <row r="4" spans="1:17" s="9" customFormat="1" ht="15.75">
      <c r="A4" s="25" t="s">
        <v>0</v>
      </c>
      <c r="B4" s="15"/>
      <c r="C4" s="15"/>
      <c r="D4" s="16"/>
      <c r="E4" s="34"/>
      <c r="F4" s="34"/>
      <c r="G4" s="34"/>
      <c r="H4" s="34"/>
      <c r="I4" s="34"/>
      <c r="J4" s="33"/>
      <c r="K4" s="33"/>
      <c r="L4" s="33"/>
      <c r="M4" s="78"/>
      <c r="N4" s="41"/>
      <c r="O4" s="41"/>
      <c r="P4" s="29"/>
      <c r="Q4" s="33"/>
    </row>
    <row r="5" spans="1:17" s="9" customFormat="1" ht="15.75">
      <c r="A5" s="25"/>
      <c r="B5" s="15" t="s">
        <v>1</v>
      </c>
      <c r="C5" s="15"/>
      <c r="D5" s="16"/>
      <c r="E5" s="17"/>
      <c r="F5" s="34"/>
      <c r="G5" s="17"/>
      <c r="H5" s="17"/>
      <c r="I5" s="34"/>
      <c r="J5" s="33"/>
      <c r="K5" s="33"/>
      <c r="L5" s="33"/>
      <c r="M5" s="58"/>
      <c r="N5" s="58"/>
      <c r="O5" s="58"/>
      <c r="P5" s="29"/>
      <c r="Q5" s="33"/>
    </row>
    <row r="6" spans="1:17" s="9" customFormat="1" ht="15.75">
      <c r="A6" s="25"/>
      <c r="B6" s="15"/>
      <c r="C6" s="15" t="s">
        <v>2</v>
      </c>
      <c r="D6" s="16"/>
      <c r="E6" s="17"/>
      <c r="F6" s="34"/>
      <c r="G6" s="17"/>
      <c r="H6" s="17"/>
      <c r="I6" s="34"/>
      <c r="J6" s="33"/>
      <c r="K6" s="33"/>
      <c r="L6" s="33"/>
      <c r="M6" s="58"/>
      <c r="N6" s="58"/>
      <c r="O6" s="79"/>
      <c r="P6" s="29"/>
      <c r="Q6" s="80"/>
    </row>
    <row r="7" spans="1:17" s="9" customFormat="1" ht="15.75">
      <c r="A7" s="35"/>
      <c r="B7" s="15"/>
      <c r="C7" s="15"/>
      <c r="D7" s="16" t="s">
        <v>3</v>
      </c>
      <c r="E7" s="17">
        <v>309829.38</v>
      </c>
      <c r="F7" s="29">
        <v>328258.85</v>
      </c>
      <c r="G7" s="17">
        <v>326812.61</v>
      </c>
      <c r="H7" s="17">
        <v>321270.96</v>
      </c>
      <c r="I7" s="29">
        <v>327301.7</v>
      </c>
      <c r="J7" s="29">
        <v>331584.09</v>
      </c>
      <c r="K7" s="29">
        <v>352688.81</v>
      </c>
      <c r="L7" s="29">
        <v>358508.13</v>
      </c>
      <c r="M7" s="60">
        <v>379025.64</v>
      </c>
      <c r="N7" s="60">
        <v>490320.66</v>
      </c>
      <c r="O7" s="71">
        <v>478754.31</v>
      </c>
      <c r="P7" s="111">
        <v>511430</v>
      </c>
      <c r="Q7" s="81" t="s">
        <v>452</v>
      </c>
    </row>
    <row r="8" spans="1:17" s="9" customFormat="1" ht="15.75">
      <c r="A8" s="25"/>
      <c r="B8" s="15"/>
      <c r="C8" s="15"/>
      <c r="D8" s="16" t="s">
        <v>4</v>
      </c>
      <c r="E8" s="17">
        <v>21328.67</v>
      </c>
      <c r="F8" s="29">
        <v>20117.91</v>
      </c>
      <c r="G8" s="17">
        <v>22039.91</v>
      </c>
      <c r="H8" s="17">
        <v>17516.16</v>
      </c>
      <c r="I8" s="29">
        <v>26600.6</v>
      </c>
      <c r="J8" s="29">
        <v>29569</v>
      </c>
      <c r="K8" s="29">
        <v>16117.63</v>
      </c>
      <c r="L8" s="29">
        <v>24154.9</v>
      </c>
      <c r="M8" s="60">
        <v>22953.29</v>
      </c>
      <c r="N8" s="60">
        <v>38945.79</v>
      </c>
      <c r="O8" s="71">
        <v>24155.48</v>
      </c>
      <c r="P8" s="71">
        <v>30000</v>
      </c>
      <c r="Q8" s="80"/>
    </row>
    <row r="9" spans="1:17" s="9" customFormat="1" ht="15.75">
      <c r="A9" s="25"/>
      <c r="B9" s="15"/>
      <c r="C9" s="15"/>
      <c r="D9" s="16" t="s">
        <v>261</v>
      </c>
      <c r="E9" s="17">
        <v>33676.28</v>
      </c>
      <c r="F9" s="29">
        <v>33857.74</v>
      </c>
      <c r="G9" s="17">
        <v>33667.6</v>
      </c>
      <c r="H9" s="17">
        <v>33096.58</v>
      </c>
      <c r="I9" s="29">
        <v>33717.82</v>
      </c>
      <c r="J9" s="29">
        <v>33116.35</v>
      </c>
      <c r="K9" s="29">
        <v>34170.76</v>
      </c>
      <c r="L9" s="29">
        <v>51324.62</v>
      </c>
      <c r="M9" s="60">
        <v>52245.85</v>
      </c>
      <c r="N9" s="60">
        <v>61762.08</v>
      </c>
      <c r="O9" s="71">
        <v>63619.1</v>
      </c>
      <c r="P9" s="71">
        <v>68070</v>
      </c>
      <c r="Q9" s="80" t="s">
        <v>453</v>
      </c>
    </row>
    <row r="10" spans="1:17" s="9" customFormat="1" ht="15.75">
      <c r="A10" s="25"/>
      <c r="B10" s="15"/>
      <c r="C10" s="15"/>
      <c r="D10" s="16" t="s">
        <v>418</v>
      </c>
      <c r="E10" s="17"/>
      <c r="F10" s="29"/>
      <c r="G10" s="17"/>
      <c r="H10" s="17"/>
      <c r="I10" s="29"/>
      <c r="J10" s="29"/>
      <c r="K10" s="29"/>
      <c r="L10" s="29">
        <v>0</v>
      </c>
      <c r="M10" s="60">
        <v>0</v>
      </c>
      <c r="N10" s="60">
        <v>6840.92</v>
      </c>
      <c r="O10" s="60">
        <v>6888.56</v>
      </c>
      <c r="P10" s="71">
        <v>7360</v>
      </c>
      <c r="Q10" s="80" t="s">
        <v>454</v>
      </c>
    </row>
    <row r="11" spans="1:17" s="9" customFormat="1" ht="15.75">
      <c r="A11" s="25"/>
      <c r="B11" s="15"/>
      <c r="C11" s="15" t="s">
        <v>5</v>
      </c>
      <c r="D11" s="16"/>
      <c r="E11" s="17">
        <f aca="true" t="shared" si="0" ref="E11:J11">ROUND(SUM(E6:E9),5)</f>
        <v>364834.33</v>
      </c>
      <c r="F11" s="17">
        <f t="shared" si="0"/>
        <v>382234.5</v>
      </c>
      <c r="G11" s="17">
        <f t="shared" si="0"/>
        <v>382520.12</v>
      </c>
      <c r="H11" s="17">
        <f t="shared" si="0"/>
        <v>371883.7</v>
      </c>
      <c r="I11" s="29">
        <f t="shared" si="0"/>
        <v>387620.12</v>
      </c>
      <c r="J11" s="29">
        <f t="shared" si="0"/>
        <v>394269.44</v>
      </c>
      <c r="K11" s="29">
        <f>ROUND(SUM(K6:K9),5)</f>
        <v>402977.2</v>
      </c>
      <c r="L11" s="60">
        <f>ROUND(SUM(L6:L10),5)</f>
        <v>433987.65</v>
      </c>
      <c r="M11" s="60">
        <f>ROUND(SUM(M6:M10),5)</f>
        <v>454224.78</v>
      </c>
      <c r="N11" s="60">
        <f>ROUND(SUM(N6:N10),5)</f>
        <v>597869.45</v>
      </c>
      <c r="O11" s="60">
        <f>ROUND(SUM(O6:O10),5)</f>
        <v>573417.45</v>
      </c>
      <c r="P11" s="60">
        <f>ROUND(SUM(P6:P10),5)</f>
        <v>616860</v>
      </c>
      <c r="Q11" s="80"/>
    </row>
    <row r="12" spans="1:17" s="9" customFormat="1" ht="25.5" customHeight="1">
      <c r="A12" s="25"/>
      <c r="B12" s="15"/>
      <c r="C12" s="15" t="s">
        <v>6</v>
      </c>
      <c r="D12" s="16"/>
      <c r="E12" s="17"/>
      <c r="F12" s="17"/>
      <c r="G12" s="17"/>
      <c r="H12" s="17"/>
      <c r="I12" s="29"/>
      <c r="J12" s="29"/>
      <c r="K12" s="29"/>
      <c r="L12" s="43"/>
      <c r="M12" s="61"/>
      <c r="N12" s="61"/>
      <c r="O12" s="33"/>
      <c r="P12" s="107"/>
      <c r="Q12" s="33"/>
    </row>
    <row r="13" spans="1:17" s="9" customFormat="1" ht="15.75">
      <c r="A13" s="25"/>
      <c r="B13" s="15"/>
      <c r="C13" s="15"/>
      <c r="D13" s="16" t="s">
        <v>7</v>
      </c>
      <c r="E13" s="17">
        <v>0</v>
      </c>
      <c r="F13" s="29">
        <v>5394.7</v>
      </c>
      <c r="G13" s="17">
        <v>6575.5</v>
      </c>
      <c r="H13" s="17">
        <v>5914.4</v>
      </c>
      <c r="I13" s="29">
        <v>5756.8</v>
      </c>
      <c r="J13" s="29">
        <v>6367.97</v>
      </c>
      <c r="K13" s="29">
        <v>6391.36</v>
      </c>
      <c r="L13" s="29">
        <v>5520.8</v>
      </c>
      <c r="M13" s="60">
        <v>5975.1</v>
      </c>
      <c r="N13" s="60">
        <v>5657.3</v>
      </c>
      <c r="O13" s="60">
        <v>4842.7</v>
      </c>
      <c r="P13" s="71">
        <v>6500</v>
      </c>
      <c r="Q13" s="80"/>
    </row>
    <row r="14" spans="1:17" s="9" customFormat="1" ht="15.75">
      <c r="A14" s="25"/>
      <c r="B14" s="15"/>
      <c r="C14" s="15"/>
      <c r="D14" s="16" t="s">
        <v>8</v>
      </c>
      <c r="E14" s="17">
        <v>449.91</v>
      </c>
      <c r="F14" s="29">
        <v>261.25</v>
      </c>
      <c r="G14" s="17">
        <v>442.75</v>
      </c>
      <c r="H14" s="17">
        <v>1677</v>
      </c>
      <c r="I14" s="29">
        <v>1897.5</v>
      </c>
      <c r="J14" s="29">
        <v>1974.5</v>
      </c>
      <c r="K14" s="29">
        <v>945.4</v>
      </c>
      <c r="L14" s="29">
        <v>3063.5</v>
      </c>
      <c r="M14" s="60">
        <v>2479</v>
      </c>
      <c r="N14" s="60">
        <v>3077.78</v>
      </c>
      <c r="O14" s="60">
        <v>2077</v>
      </c>
      <c r="P14" s="108">
        <v>3000</v>
      </c>
      <c r="Q14" s="33"/>
    </row>
    <row r="15" spans="1:17" s="9" customFormat="1" ht="15.75">
      <c r="A15" s="25"/>
      <c r="B15" s="15"/>
      <c r="C15" s="15"/>
      <c r="D15" s="16" t="s">
        <v>9</v>
      </c>
      <c r="E15" s="17">
        <v>13061.93</v>
      </c>
      <c r="F15" s="29">
        <v>14330.06</v>
      </c>
      <c r="G15" s="17">
        <v>14439.92</v>
      </c>
      <c r="H15" s="17">
        <v>9730.56</v>
      </c>
      <c r="I15" s="29">
        <v>24567.7</v>
      </c>
      <c r="J15" s="29">
        <v>20656.64</v>
      </c>
      <c r="K15" s="29">
        <v>21456.66</v>
      </c>
      <c r="L15" s="29">
        <v>19220.13</v>
      </c>
      <c r="M15" s="60">
        <v>16557.74</v>
      </c>
      <c r="N15" s="60">
        <v>39202.13</v>
      </c>
      <c r="O15" s="60">
        <v>38549.58</v>
      </c>
      <c r="P15" s="108">
        <v>35000</v>
      </c>
      <c r="Q15" s="80"/>
    </row>
    <row r="16" spans="1:17" s="9" customFormat="1" ht="15.75">
      <c r="A16" s="25"/>
      <c r="B16" s="15"/>
      <c r="C16" s="15"/>
      <c r="D16" s="16" t="s">
        <v>10</v>
      </c>
      <c r="E16" s="17">
        <v>196915.37</v>
      </c>
      <c r="F16" s="29">
        <v>182330.01</v>
      </c>
      <c r="G16" s="17">
        <v>223425.81</v>
      </c>
      <c r="H16" s="17">
        <v>209382.65</v>
      </c>
      <c r="I16" s="29">
        <v>197991.53</v>
      </c>
      <c r="J16" s="29">
        <v>209434.62</v>
      </c>
      <c r="K16" s="29">
        <v>214146.8</v>
      </c>
      <c r="L16" s="29">
        <v>210871.78</v>
      </c>
      <c r="M16" s="60">
        <v>228782.28</v>
      </c>
      <c r="N16" s="60">
        <v>253133.59</v>
      </c>
      <c r="O16" s="60">
        <v>269583.06</v>
      </c>
      <c r="P16" s="108">
        <v>270000</v>
      </c>
      <c r="Q16" s="80"/>
    </row>
    <row r="17" spans="1:17" s="9" customFormat="1" ht="15.75">
      <c r="A17" s="25"/>
      <c r="B17" s="15"/>
      <c r="C17" s="15"/>
      <c r="D17" s="16" t="s">
        <v>285</v>
      </c>
      <c r="E17" s="17">
        <v>31757.21</v>
      </c>
      <c r="F17" s="29">
        <v>39867.26</v>
      </c>
      <c r="G17" s="17">
        <v>37181.86</v>
      </c>
      <c r="H17" s="17">
        <v>34430.1</v>
      </c>
      <c r="I17" s="29">
        <v>35333.32</v>
      </c>
      <c r="J17" s="29">
        <v>36819.14</v>
      </c>
      <c r="K17" s="29">
        <v>41869.31</v>
      </c>
      <c r="L17" s="29">
        <v>37470.03</v>
      </c>
      <c r="M17" s="60">
        <v>36843.64</v>
      </c>
      <c r="N17" s="60">
        <v>33802.57</v>
      </c>
      <c r="O17" s="60">
        <v>32522.81</v>
      </c>
      <c r="P17" s="108">
        <v>33000</v>
      </c>
      <c r="Q17" s="33"/>
    </row>
    <row r="18" spans="1:17" s="9" customFormat="1" ht="15.75">
      <c r="A18" s="25"/>
      <c r="B18" s="15"/>
      <c r="C18" s="15" t="s">
        <v>11</v>
      </c>
      <c r="D18" s="16"/>
      <c r="E18" s="17">
        <f aca="true" t="shared" si="1" ref="E18:J18">ROUND(SUM(E13:E17),5)</f>
        <v>242184.42</v>
      </c>
      <c r="F18" s="17">
        <f t="shared" si="1"/>
        <v>242183.28</v>
      </c>
      <c r="G18" s="17">
        <f t="shared" si="1"/>
        <v>282065.84</v>
      </c>
      <c r="H18" s="17">
        <f t="shared" si="1"/>
        <v>261134.71</v>
      </c>
      <c r="I18" s="17">
        <f t="shared" si="1"/>
        <v>265546.85</v>
      </c>
      <c r="J18" s="29">
        <f t="shared" si="1"/>
        <v>275252.87</v>
      </c>
      <c r="K18" s="29">
        <f aca="true" t="shared" si="2" ref="K18:P18">ROUND(SUM(K13:K17),5)</f>
        <v>284809.53</v>
      </c>
      <c r="L18" s="29">
        <f t="shared" si="2"/>
        <v>276146.24</v>
      </c>
      <c r="M18" s="60">
        <f t="shared" si="2"/>
        <v>290637.76</v>
      </c>
      <c r="N18" s="60">
        <f t="shared" si="2"/>
        <v>334873.37</v>
      </c>
      <c r="O18" s="60">
        <f t="shared" si="2"/>
        <v>347575.15</v>
      </c>
      <c r="P18" s="60">
        <f>ROUND(SUM(P13:P17),5)</f>
        <v>347500</v>
      </c>
      <c r="Q18" s="33"/>
    </row>
    <row r="19" spans="1:17" s="9" customFormat="1" ht="25.5" customHeight="1">
      <c r="A19" s="25"/>
      <c r="B19" s="15"/>
      <c r="C19" s="15" t="s">
        <v>205</v>
      </c>
      <c r="D19" s="16"/>
      <c r="E19" s="17"/>
      <c r="F19" s="17"/>
      <c r="G19" s="17"/>
      <c r="H19" s="17"/>
      <c r="I19" s="29"/>
      <c r="J19" s="29"/>
      <c r="K19" s="29"/>
      <c r="L19" s="43"/>
      <c r="M19" s="60"/>
      <c r="N19" s="60"/>
      <c r="O19" s="60"/>
      <c r="P19" s="71"/>
      <c r="Q19" s="33"/>
    </row>
    <row r="20" spans="1:17" s="9" customFormat="1" ht="15.75">
      <c r="A20" s="25"/>
      <c r="B20" s="15"/>
      <c r="C20" s="15"/>
      <c r="D20" s="16" t="s">
        <v>206</v>
      </c>
      <c r="E20" s="17">
        <v>1955.26</v>
      </c>
      <c r="F20" s="17">
        <v>1836.31</v>
      </c>
      <c r="G20" s="17">
        <v>2028.57</v>
      </c>
      <c r="H20" s="17">
        <v>1616.24</v>
      </c>
      <c r="I20" s="29">
        <v>2405.49</v>
      </c>
      <c r="J20" s="29">
        <v>2714.24</v>
      </c>
      <c r="K20" s="29">
        <v>1465.83</v>
      </c>
      <c r="L20" s="29">
        <v>2182.71</v>
      </c>
      <c r="M20" s="60">
        <v>2730.51</v>
      </c>
      <c r="N20" s="60">
        <v>3248.29</v>
      </c>
      <c r="O20" s="60">
        <v>2020.18</v>
      </c>
      <c r="P20" s="71">
        <v>2500</v>
      </c>
      <c r="Q20" s="33"/>
    </row>
    <row r="21" spans="1:17" s="9" customFormat="1" ht="15.75">
      <c r="A21" s="25"/>
      <c r="B21" s="15"/>
      <c r="C21" s="15" t="s">
        <v>207</v>
      </c>
      <c r="D21" s="16"/>
      <c r="E21" s="17">
        <v>1955.26</v>
      </c>
      <c r="F21" s="17">
        <v>1836.31</v>
      </c>
      <c r="G21" s="17">
        <v>2028.57</v>
      </c>
      <c r="H21" s="17">
        <v>1616.24</v>
      </c>
      <c r="I21" s="29">
        <v>2405.49</v>
      </c>
      <c r="J21" s="29">
        <v>2714.24</v>
      </c>
      <c r="K21" s="29">
        <v>1465.83</v>
      </c>
      <c r="L21" s="29">
        <v>2182.71</v>
      </c>
      <c r="M21" s="60">
        <v>2730.51</v>
      </c>
      <c r="N21" s="60">
        <v>3248.29</v>
      </c>
      <c r="O21" s="60">
        <v>2020.18</v>
      </c>
      <c r="P21" s="71">
        <v>2500</v>
      </c>
      <c r="Q21" s="33"/>
    </row>
    <row r="22" spans="1:17" s="9" customFormat="1" ht="25.5" customHeight="1">
      <c r="A22" s="25"/>
      <c r="B22" s="15" t="s">
        <v>12</v>
      </c>
      <c r="C22" s="15"/>
      <c r="D22" s="16"/>
      <c r="E22" s="17">
        <f aca="true" t="shared" si="3" ref="E22:J22">ROUND(E5+E11+E18+E21,5)</f>
        <v>608974.01</v>
      </c>
      <c r="F22" s="17">
        <f t="shared" si="3"/>
        <v>626254.09</v>
      </c>
      <c r="G22" s="17">
        <f t="shared" si="3"/>
        <v>666614.53</v>
      </c>
      <c r="H22" s="17">
        <f t="shared" si="3"/>
        <v>634634.65</v>
      </c>
      <c r="I22" s="29">
        <f t="shared" si="3"/>
        <v>655572.46</v>
      </c>
      <c r="J22" s="29">
        <f t="shared" si="3"/>
        <v>672236.55</v>
      </c>
      <c r="K22" s="29">
        <f aca="true" t="shared" si="4" ref="K22:P22">ROUND(K5+K11+K18+K21,5)</f>
        <v>689252.56</v>
      </c>
      <c r="L22" s="29">
        <f t="shared" si="4"/>
        <v>712316.6</v>
      </c>
      <c r="M22" s="60">
        <f t="shared" si="4"/>
        <v>747593.05</v>
      </c>
      <c r="N22" s="60">
        <f t="shared" si="4"/>
        <v>935991.11</v>
      </c>
      <c r="O22" s="60">
        <f t="shared" si="4"/>
        <v>923012.78</v>
      </c>
      <c r="P22" s="60">
        <f t="shared" si="4"/>
        <v>966860</v>
      </c>
      <c r="Q22" s="33"/>
    </row>
    <row r="23" spans="1:17" s="9" customFormat="1" ht="25.5" customHeight="1">
      <c r="A23" s="25"/>
      <c r="B23" s="15" t="s">
        <v>13</v>
      </c>
      <c r="C23" s="15"/>
      <c r="D23" s="16"/>
      <c r="E23" s="17"/>
      <c r="F23" s="17"/>
      <c r="G23" s="17"/>
      <c r="H23" s="17"/>
      <c r="I23" s="29"/>
      <c r="J23" s="29"/>
      <c r="K23" s="29"/>
      <c r="L23" s="43"/>
      <c r="M23" s="61"/>
      <c r="N23" s="61"/>
      <c r="O23" s="60"/>
      <c r="P23" s="71"/>
      <c r="Q23" s="33"/>
    </row>
    <row r="24" spans="1:17" s="9" customFormat="1" ht="15.75">
      <c r="A24" s="25"/>
      <c r="B24" s="15"/>
      <c r="C24" s="15" t="s">
        <v>14</v>
      </c>
      <c r="D24" s="16"/>
      <c r="E24" s="17"/>
      <c r="F24" s="17"/>
      <c r="G24" s="17"/>
      <c r="H24" s="17"/>
      <c r="I24" s="29"/>
      <c r="J24" s="29"/>
      <c r="K24" s="29"/>
      <c r="L24" s="43"/>
      <c r="M24" s="61"/>
      <c r="N24" s="61"/>
      <c r="O24" s="60"/>
      <c r="P24" s="71"/>
      <c r="Q24" s="33"/>
    </row>
    <row r="25" spans="1:17" s="9" customFormat="1" ht="15.75">
      <c r="A25" s="25"/>
      <c r="B25" s="15"/>
      <c r="C25" s="15"/>
      <c r="D25" s="16" t="s">
        <v>197</v>
      </c>
      <c r="E25" s="17">
        <v>200</v>
      </c>
      <c r="F25" s="29">
        <v>140</v>
      </c>
      <c r="G25" s="17">
        <v>110</v>
      </c>
      <c r="H25" s="17">
        <v>90</v>
      </c>
      <c r="I25" s="29">
        <v>50</v>
      </c>
      <c r="J25" s="29">
        <v>80</v>
      </c>
      <c r="K25" s="29">
        <v>100</v>
      </c>
      <c r="L25" s="29">
        <v>130</v>
      </c>
      <c r="M25" s="60">
        <v>300</v>
      </c>
      <c r="N25" s="60">
        <v>100</v>
      </c>
      <c r="O25" s="60">
        <v>0</v>
      </c>
      <c r="P25" s="71">
        <v>100</v>
      </c>
      <c r="Q25" s="33"/>
    </row>
    <row r="26" spans="1:17" s="9" customFormat="1" ht="15.75">
      <c r="A26" s="25"/>
      <c r="B26" s="15"/>
      <c r="C26" s="15"/>
      <c r="D26" s="16" t="s">
        <v>15</v>
      </c>
      <c r="E26" s="17">
        <v>36837.45</v>
      </c>
      <c r="F26" s="29">
        <v>38018.65</v>
      </c>
      <c r="G26" s="17">
        <v>39124.08</v>
      </c>
      <c r="H26" s="17">
        <v>42543.63</v>
      </c>
      <c r="I26" s="29">
        <v>42565.87</v>
      </c>
      <c r="J26" s="29">
        <v>42617.15</v>
      </c>
      <c r="K26" s="29">
        <v>43689.62</v>
      </c>
      <c r="L26" s="29">
        <v>46331.7</v>
      </c>
      <c r="M26" s="60">
        <v>45159.31</v>
      </c>
      <c r="N26" s="60">
        <v>45729.65</v>
      </c>
      <c r="O26" s="60">
        <v>46311.2</v>
      </c>
      <c r="P26" s="71">
        <v>45000</v>
      </c>
      <c r="Q26" s="33"/>
    </row>
    <row r="27" spans="1:17" s="9" customFormat="1" ht="15.75">
      <c r="A27" s="25"/>
      <c r="B27" s="15"/>
      <c r="C27" s="15" t="s">
        <v>16</v>
      </c>
      <c r="D27" s="16"/>
      <c r="E27" s="17">
        <f aca="true" t="shared" si="5" ref="E27:J27">ROUND(SUM(E24:E26),5)</f>
        <v>37037.45</v>
      </c>
      <c r="F27" s="17">
        <f t="shared" si="5"/>
        <v>38158.65</v>
      </c>
      <c r="G27" s="17">
        <f t="shared" si="5"/>
        <v>39234.08</v>
      </c>
      <c r="H27" s="17">
        <f t="shared" si="5"/>
        <v>42633.63</v>
      </c>
      <c r="I27" s="29">
        <f t="shared" si="5"/>
        <v>42615.87</v>
      </c>
      <c r="J27" s="29">
        <f t="shared" si="5"/>
        <v>42697.15</v>
      </c>
      <c r="K27" s="29">
        <f aca="true" t="shared" si="6" ref="K27:P27">ROUND(SUM(K24:K26),5)</f>
        <v>43789.62</v>
      </c>
      <c r="L27" s="29">
        <f t="shared" si="6"/>
        <v>46461.7</v>
      </c>
      <c r="M27" s="60">
        <f t="shared" si="6"/>
        <v>45459.31</v>
      </c>
      <c r="N27" s="60">
        <f t="shared" si="6"/>
        <v>45829.65</v>
      </c>
      <c r="O27" s="60">
        <f t="shared" si="6"/>
        <v>46311.2</v>
      </c>
      <c r="P27" s="60">
        <f t="shared" si="6"/>
        <v>45100</v>
      </c>
      <c r="Q27" s="33"/>
    </row>
    <row r="28" spans="1:17" s="9" customFormat="1" ht="25.5" customHeight="1">
      <c r="A28" s="25"/>
      <c r="B28" s="15"/>
      <c r="C28" s="15" t="s">
        <v>220</v>
      </c>
      <c r="D28" s="16"/>
      <c r="E28" s="17"/>
      <c r="F28" s="17"/>
      <c r="G28" s="17"/>
      <c r="H28" s="17"/>
      <c r="I28" s="29"/>
      <c r="J28" s="29"/>
      <c r="K28" s="29"/>
      <c r="L28" s="43"/>
      <c r="M28" s="61"/>
      <c r="N28" s="61"/>
      <c r="O28" s="60"/>
      <c r="P28" s="71"/>
      <c r="Q28" s="33"/>
    </row>
    <row r="29" spans="1:17" s="9" customFormat="1" ht="15.75">
      <c r="A29" s="25"/>
      <c r="B29" s="15"/>
      <c r="C29" s="15"/>
      <c r="D29" s="16" t="s">
        <v>198</v>
      </c>
      <c r="E29" s="17">
        <v>0</v>
      </c>
      <c r="F29" s="29">
        <v>0</v>
      </c>
      <c r="G29" s="17">
        <v>0</v>
      </c>
      <c r="H29" s="17">
        <v>25</v>
      </c>
      <c r="I29" s="29">
        <v>0</v>
      </c>
      <c r="J29" s="29">
        <v>25</v>
      </c>
      <c r="K29" s="29">
        <v>0</v>
      </c>
      <c r="L29" s="29">
        <v>50</v>
      </c>
      <c r="M29" s="60">
        <v>0</v>
      </c>
      <c r="N29" s="60">
        <v>0</v>
      </c>
      <c r="O29" s="60">
        <v>0</v>
      </c>
      <c r="P29" s="71">
        <v>0</v>
      </c>
      <c r="Q29" s="33"/>
    </row>
    <row r="30" spans="1:17" s="9" customFormat="1" ht="15.75">
      <c r="A30" s="25"/>
      <c r="B30" s="15"/>
      <c r="C30" s="15"/>
      <c r="D30" s="16" t="s">
        <v>279</v>
      </c>
      <c r="E30" s="17">
        <v>0</v>
      </c>
      <c r="F30" s="29">
        <v>0</v>
      </c>
      <c r="G30" s="17">
        <v>0</v>
      </c>
      <c r="H30" s="17">
        <v>50</v>
      </c>
      <c r="I30" s="29">
        <v>50</v>
      </c>
      <c r="J30" s="29">
        <v>0</v>
      </c>
      <c r="K30" s="29">
        <v>0</v>
      </c>
      <c r="L30" s="29">
        <v>0</v>
      </c>
      <c r="M30" s="60">
        <v>0</v>
      </c>
      <c r="N30" s="60">
        <v>0</v>
      </c>
      <c r="O30" s="60">
        <v>0</v>
      </c>
      <c r="P30" s="71">
        <v>0</v>
      </c>
      <c r="Q30" s="33"/>
    </row>
    <row r="31" spans="1:17" s="9" customFormat="1" ht="15.75">
      <c r="A31" s="25"/>
      <c r="B31" s="15"/>
      <c r="C31" s="15"/>
      <c r="D31" s="16" t="s">
        <v>17</v>
      </c>
      <c r="E31" s="17">
        <v>3580</v>
      </c>
      <c r="F31" s="29">
        <v>3320</v>
      </c>
      <c r="G31" s="17">
        <v>3300</v>
      </c>
      <c r="H31" s="17">
        <v>3510</v>
      </c>
      <c r="I31" s="29">
        <v>3515</v>
      </c>
      <c r="J31" s="29">
        <v>4425</v>
      </c>
      <c r="K31" s="29">
        <v>4785</v>
      </c>
      <c r="L31" s="29">
        <v>4740</v>
      </c>
      <c r="M31" s="60">
        <v>4215</v>
      </c>
      <c r="N31" s="60">
        <v>5605</v>
      </c>
      <c r="O31" s="60">
        <v>5635</v>
      </c>
      <c r="P31" s="71">
        <v>5600</v>
      </c>
      <c r="Q31" s="80" t="s">
        <v>437</v>
      </c>
    </row>
    <row r="32" spans="1:17" s="9" customFormat="1" ht="15.75">
      <c r="A32" s="25"/>
      <c r="B32" s="15"/>
      <c r="C32" s="15"/>
      <c r="D32" s="16" t="s">
        <v>246</v>
      </c>
      <c r="E32" s="17">
        <v>150</v>
      </c>
      <c r="F32" s="29">
        <v>210</v>
      </c>
      <c r="G32" s="17">
        <v>240</v>
      </c>
      <c r="H32" s="17">
        <v>150</v>
      </c>
      <c r="I32" s="29">
        <v>160</v>
      </c>
      <c r="J32" s="29">
        <v>125</v>
      </c>
      <c r="K32" s="29">
        <v>275</v>
      </c>
      <c r="L32" s="29">
        <v>125</v>
      </c>
      <c r="M32" s="60">
        <v>275</v>
      </c>
      <c r="N32" s="60">
        <v>500</v>
      </c>
      <c r="O32" s="60">
        <v>175</v>
      </c>
      <c r="P32" s="71">
        <v>200</v>
      </c>
      <c r="Q32" s="33"/>
    </row>
    <row r="33" spans="1:17" s="9" customFormat="1" ht="15.75">
      <c r="A33" s="25"/>
      <c r="B33" s="15"/>
      <c r="C33" s="15"/>
      <c r="D33" s="16" t="s">
        <v>372</v>
      </c>
      <c r="E33" s="17">
        <v>0</v>
      </c>
      <c r="F33" s="29">
        <v>0</v>
      </c>
      <c r="G33" s="17">
        <v>60</v>
      </c>
      <c r="H33" s="17">
        <v>210</v>
      </c>
      <c r="I33" s="29">
        <v>200</v>
      </c>
      <c r="J33" s="29">
        <v>203.33</v>
      </c>
      <c r="K33" s="29">
        <v>284</v>
      </c>
      <c r="L33" s="29">
        <v>600</v>
      </c>
      <c r="M33" s="60">
        <v>600</v>
      </c>
      <c r="N33" s="60">
        <v>210</v>
      </c>
      <c r="O33" s="60">
        <v>730.78</v>
      </c>
      <c r="P33" s="71">
        <v>600</v>
      </c>
      <c r="Q33" s="80" t="s">
        <v>451</v>
      </c>
    </row>
    <row r="34" spans="1:17" s="9" customFormat="1" ht="15.75">
      <c r="A34" s="25"/>
      <c r="B34" s="15"/>
      <c r="C34" s="15"/>
      <c r="D34" s="16" t="s">
        <v>392</v>
      </c>
      <c r="E34" s="17"/>
      <c r="F34" s="29"/>
      <c r="G34" s="17">
        <v>0</v>
      </c>
      <c r="H34" s="17">
        <v>0</v>
      </c>
      <c r="I34" s="29">
        <v>0</v>
      </c>
      <c r="J34" s="29">
        <v>0</v>
      </c>
      <c r="K34" s="29">
        <v>250</v>
      </c>
      <c r="L34" s="29">
        <v>1660</v>
      </c>
      <c r="M34" s="60">
        <v>1800</v>
      </c>
      <c r="N34" s="60">
        <v>1870</v>
      </c>
      <c r="O34" s="60">
        <v>1265</v>
      </c>
      <c r="P34" s="71">
        <v>1500</v>
      </c>
      <c r="Q34" s="33"/>
    </row>
    <row r="35" spans="1:17" s="9" customFormat="1" ht="15.75">
      <c r="A35" s="25"/>
      <c r="B35" s="15"/>
      <c r="C35" s="15"/>
      <c r="D35" s="16" t="s">
        <v>393</v>
      </c>
      <c r="E35" s="17"/>
      <c r="F35" s="29"/>
      <c r="G35" s="17">
        <v>0</v>
      </c>
      <c r="H35" s="17">
        <v>0</v>
      </c>
      <c r="I35" s="29">
        <v>0</v>
      </c>
      <c r="J35" s="29">
        <v>0</v>
      </c>
      <c r="K35" s="29">
        <v>100</v>
      </c>
      <c r="L35" s="29">
        <v>0</v>
      </c>
      <c r="M35" s="60">
        <v>0</v>
      </c>
      <c r="N35" s="60">
        <v>0</v>
      </c>
      <c r="O35" s="60">
        <v>0</v>
      </c>
      <c r="P35" s="71">
        <v>0</v>
      </c>
      <c r="Q35" s="33"/>
    </row>
    <row r="36" spans="1:17" s="9" customFormat="1" ht="15.75">
      <c r="A36" s="25"/>
      <c r="B36" s="15"/>
      <c r="C36" s="15"/>
      <c r="D36" s="16" t="s">
        <v>408</v>
      </c>
      <c r="E36" s="17"/>
      <c r="F36" s="29"/>
      <c r="G36" s="17"/>
      <c r="H36" s="17"/>
      <c r="I36" s="29"/>
      <c r="J36" s="29">
        <v>0</v>
      </c>
      <c r="K36" s="29">
        <v>0</v>
      </c>
      <c r="L36" s="29">
        <v>0</v>
      </c>
      <c r="M36" s="60">
        <v>4275.71</v>
      </c>
      <c r="N36" s="60">
        <v>27</v>
      </c>
      <c r="O36" s="60">
        <v>63.5</v>
      </c>
      <c r="P36" s="71">
        <v>45</v>
      </c>
      <c r="Q36" s="80"/>
    </row>
    <row r="37" spans="1:17" s="9" customFormat="1" ht="15.75">
      <c r="A37" s="25"/>
      <c r="B37" s="15"/>
      <c r="C37" s="15" t="s">
        <v>221</v>
      </c>
      <c r="D37" s="16"/>
      <c r="E37" s="17">
        <f>ROUND(SUM(E29:E33),5)</f>
        <v>3730</v>
      </c>
      <c r="F37" s="17">
        <f>ROUND(SUM(F29:F33),5)</f>
        <v>3530</v>
      </c>
      <c r="G37" s="29">
        <f>ROUND(SUM(G29:G35),5)</f>
        <v>3600</v>
      </c>
      <c r="H37" s="29">
        <f>ROUND(SUM(H29:H35),5)</f>
        <v>3945</v>
      </c>
      <c r="I37" s="29">
        <f>ROUND(SUM(I29:I35),5)</f>
        <v>3925</v>
      </c>
      <c r="J37" s="29">
        <f aca="true" t="shared" si="7" ref="J37:P37">ROUND(SUM(J29:J36),5)</f>
        <v>4778.33</v>
      </c>
      <c r="K37" s="29">
        <f t="shared" si="7"/>
        <v>5694</v>
      </c>
      <c r="L37" s="29">
        <f t="shared" si="7"/>
        <v>7175</v>
      </c>
      <c r="M37" s="29">
        <f t="shared" si="7"/>
        <v>11165.71</v>
      </c>
      <c r="N37" s="29">
        <f t="shared" si="7"/>
        <v>8212</v>
      </c>
      <c r="O37" s="29">
        <f t="shared" si="7"/>
        <v>7869.28</v>
      </c>
      <c r="P37" s="71">
        <f t="shared" si="7"/>
        <v>7945</v>
      </c>
      <c r="Q37" s="33"/>
    </row>
    <row r="38" spans="1:17" s="9" customFormat="1" ht="25.5" customHeight="1">
      <c r="A38" s="25"/>
      <c r="B38" s="15" t="s">
        <v>18</v>
      </c>
      <c r="C38" s="15"/>
      <c r="D38" s="16"/>
      <c r="E38" s="17">
        <f aca="true" t="shared" si="8" ref="E38:P38">ROUND(E27+E37,5)</f>
        <v>40767.45</v>
      </c>
      <c r="F38" s="17">
        <f t="shared" si="8"/>
        <v>41688.65</v>
      </c>
      <c r="G38" s="17">
        <f t="shared" si="8"/>
        <v>42834.08</v>
      </c>
      <c r="H38" s="17">
        <f t="shared" si="8"/>
        <v>46578.63</v>
      </c>
      <c r="I38" s="29">
        <f t="shared" si="8"/>
        <v>46540.87</v>
      </c>
      <c r="J38" s="29">
        <f t="shared" si="8"/>
        <v>47475.48</v>
      </c>
      <c r="K38" s="29">
        <f t="shared" si="8"/>
        <v>49483.62</v>
      </c>
      <c r="L38" s="29">
        <f t="shared" si="8"/>
        <v>53636.7</v>
      </c>
      <c r="M38" s="60">
        <f t="shared" si="8"/>
        <v>56625.02</v>
      </c>
      <c r="N38" s="60">
        <f t="shared" si="8"/>
        <v>54041.65</v>
      </c>
      <c r="O38" s="60">
        <f>ROUND(O27+O37,5)</f>
        <v>54180.48</v>
      </c>
      <c r="P38" s="60">
        <f t="shared" si="8"/>
        <v>53045</v>
      </c>
      <c r="Q38" s="33"/>
    </row>
    <row r="39" spans="1:17" s="9" customFormat="1" ht="25.5" customHeight="1">
      <c r="A39" s="25"/>
      <c r="B39" s="15" t="s">
        <v>19</v>
      </c>
      <c r="C39" s="15"/>
      <c r="D39" s="16"/>
      <c r="E39" s="17"/>
      <c r="F39" s="17"/>
      <c r="G39" s="17"/>
      <c r="H39" s="17"/>
      <c r="I39" s="29"/>
      <c r="J39" s="29"/>
      <c r="K39" s="43"/>
      <c r="L39" s="33"/>
      <c r="M39" s="61"/>
      <c r="N39" s="61"/>
      <c r="O39" s="60"/>
      <c r="P39" s="71"/>
      <c r="Q39" s="33"/>
    </row>
    <row r="40" spans="1:17" s="9" customFormat="1" ht="15.75">
      <c r="A40" s="25"/>
      <c r="B40" s="15"/>
      <c r="C40" s="15"/>
      <c r="D40" s="16" t="s">
        <v>20</v>
      </c>
      <c r="E40" s="17">
        <v>2936.22</v>
      </c>
      <c r="F40" s="29">
        <v>4441.16</v>
      </c>
      <c r="G40" s="17">
        <v>1496.58</v>
      </c>
      <c r="H40" s="17">
        <v>814.2</v>
      </c>
      <c r="I40" s="29">
        <v>1055.91</v>
      </c>
      <c r="J40" s="29">
        <v>799.6</v>
      </c>
      <c r="K40" s="29">
        <v>175</v>
      </c>
      <c r="L40" s="29">
        <v>357.32</v>
      </c>
      <c r="M40" s="60">
        <v>786.68</v>
      </c>
      <c r="N40" s="60">
        <v>264.56</v>
      </c>
      <c r="O40" s="60">
        <v>669.86</v>
      </c>
      <c r="P40" s="60">
        <v>500</v>
      </c>
      <c r="Q40" s="33"/>
    </row>
    <row r="41" spans="1:17" s="9" customFormat="1" ht="15.75">
      <c r="A41" s="25"/>
      <c r="B41" s="15"/>
      <c r="C41" s="15"/>
      <c r="D41" s="16" t="s">
        <v>21</v>
      </c>
      <c r="E41" s="17">
        <v>2603.42</v>
      </c>
      <c r="F41" s="29">
        <v>2756.18</v>
      </c>
      <c r="G41" s="17">
        <v>2557.51</v>
      </c>
      <c r="H41" s="17">
        <v>1595.38</v>
      </c>
      <c r="I41" s="29">
        <v>1562.31</v>
      </c>
      <c r="J41" s="29">
        <v>1531.78</v>
      </c>
      <c r="K41" s="29">
        <v>1333.93</v>
      </c>
      <c r="L41" s="29">
        <v>1654.76</v>
      </c>
      <c r="M41" s="60">
        <v>1625.97</v>
      </c>
      <c r="N41" s="60">
        <v>1214.68</v>
      </c>
      <c r="O41" s="60">
        <v>559.21</v>
      </c>
      <c r="P41" s="60">
        <v>750</v>
      </c>
      <c r="Q41" s="33"/>
    </row>
    <row r="42" spans="1:17" s="9" customFormat="1" ht="15.75">
      <c r="A42" s="25"/>
      <c r="B42" s="15"/>
      <c r="C42" s="15"/>
      <c r="D42" s="16" t="s">
        <v>222</v>
      </c>
      <c r="E42" s="17">
        <v>4240.77</v>
      </c>
      <c r="F42" s="29">
        <v>3516.33</v>
      </c>
      <c r="G42" s="17">
        <v>3798.97</v>
      </c>
      <c r="H42" s="17">
        <v>4896.71</v>
      </c>
      <c r="I42" s="29">
        <v>3787.66</v>
      </c>
      <c r="J42" s="29">
        <v>4060.23</v>
      </c>
      <c r="K42" s="29">
        <v>3452.49</v>
      </c>
      <c r="L42" s="29">
        <v>1367.12</v>
      </c>
      <c r="M42" s="60">
        <v>880.15</v>
      </c>
      <c r="N42" s="60">
        <v>1068.55</v>
      </c>
      <c r="O42" s="60">
        <v>806.12</v>
      </c>
      <c r="P42" s="60">
        <v>1000</v>
      </c>
      <c r="Q42" s="33"/>
    </row>
    <row r="43" spans="1:17" s="9" customFormat="1" ht="15.75">
      <c r="A43" s="25"/>
      <c r="B43" s="15"/>
      <c r="C43" s="15"/>
      <c r="D43" s="16" t="s">
        <v>223</v>
      </c>
      <c r="E43" s="17">
        <v>5229.44</v>
      </c>
      <c r="F43" s="29">
        <v>6679.4</v>
      </c>
      <c r="G43" s="17">
        <v>8575.3</v>
      </c>
      <c r="H43" s="17">
        <v>9048.35</v>
      </c>
      <c r="I43" s="29">
        <v>9081.42</v>
      </c>
      <c r="J43" s="29">
        <v>8039.04</v>
      </c>
      <c r="K43" s="29">
        <v>6469.5</v>
      </c>
      <c r="L43" s="29">
        <v>3518.17</v>
      </c>
      <c r="M43" s="60">
        <v>4966.91</v>
      </c>
      <c r="N43" s="60">
        <v>2840.79</v>
      </c>
      <c r="O43" s="60">
        <v>2076.77</v>
      </c>
      <c r="P43" s="60">
        <v>2000</v>
      </c>
      <c r="Q43" s="33"/>
    </row>
    <row r="44" spans="1:17" s="9" customFormat="1" ht="15.75">
      <c r="A44" s="25"/>
      <c r="B44" s="15"/>
      <c r="C44" s="15"/>
      <c r="D44" s="16" t="s">
        <v>22</v>
      </c>
      <c r="E44" s="17">
        <v>4655</v>
      </c>
      <c r="F44" s="29">
        <v>3275</v>
      </c>
      <c r="G44" s="17">
        <v>2425</v>
      </c>
      <c r="H44" s="17">
        <v>3490</v>
      </c>
      <c r="I44" s="29">
        <v>4026</v>
      </c>
      <c r="J44" s="29">
        <v>8465</v>
      </c>
      <c r="K44" s="29">
        <v>4275.1</v>
      </c>
      <c r="L44" s="29">
        <v>3204</v>
      </c>
      <c r="M44" s="60">
        <v>8370</v>
      </c>
      <c r="N44" s="60">
        <v>2511</v>
      </c>
      <c r="O44" s="60">
        <v>1015</v>
      </c>
      <c r="P44" s="60">
        <v>1500</v>
      </c>
      <c r="Q44" s="80"/>
    </row>
    <row r="45" spans="1:17" s="9" customFormat="1" ht="15.75">
      <c r="A45" s="25"/>
      <c r="B45" s="15"/>
      <c r="C45" s="15"/>
      <c r="D45" s="16" t="s">
        <v>375</v>
      </c>
      <c r="E45" s="17"/>
      <c r="F45" s="29"/>
      <c r="G45" s="17">
        <v>0</v>
      </c>
      <c r="H45" s="17">
        <v>0</v>
      </c>
      <c r="I45" s="29">
        <v>0</v>
      </c>
      <c r="J45" s="29">
        <v>620</v>
      </c>
      <c r="K45" s="29">
        <v>333.64</v>
      </c>
      <c r="L45" s="29">
        <v>787.5</v>
      </c>
      <c r="M45" s="60">
        <v>32.5</v>
      </c>
      <c r="N45" s="60">
        <v>0</v>
      </c>
      <c r="O45" s="60">
        <v>0</v>
      </c>
      <c r="P45" s="60">
        <v>0</v>
      </c>
      <c r="Q45" s="33"/>
    </row>
    <row r="46" spans="1:17" s="9" customFormat="1" ht="15.75">
      <c r="A46" s="25"/>
      <c r="B46" s="15"/>
      <c r="C46" s="15"/>
      <c r="D46" s="16" t="s">
        <v>318</v>
      </c>
      <c r="E46" s="17">
        <v>0</v>
      </c>
      <c r="F46" s="29">
        <v>98.9</v>
      </c>
      <c r="G46" s="17">
        <v>0</v>
      </c>
      <c r="H46" s="17">
        <v>173.75</v>
      </c>
      <c r="I46" s="29">
        <v>1030</v>
      </c>
      <c r="J46" s="29">
        <v>0</v>
      </c>
      <c r="K46" s="29">
        <v>0</v>
      </c>
      <c r="L46" s="29">
        <v>0</v>
      </c>
      <c r="M46" s="60">
        <v>0</v>
      </c>
      <c r="N46" s="60">
        <v>0</v>
      </c>
      <c r="O46" s="60">
        <v>0</v>
      </c>
      <c r="P46" s="60">
        <v>0</v>
      </c>
      <c r="Q46" s="33"/>
    </row>
    <row r="47" spans="1:17" s="9" customFormat="1" ht="15.75">
      <c r="A47" s="25"/>
      <c r="B47" s="15"/>
      <c r="C47" s="15"/>
      <c r="D47" s="16" t="s">
        <v>478</v>
      </c>
      <c r="E47" s="17"/>
      <c r="F47" s="29"/>
      <c r="G47" s="17"/>
      <c r="H47" s="17"/>
      <c r="I47" s="29"/>
      <c r="J47" s="29"/>
      <c r="K47" s="29"/>
      <c r="L47" s="29"/>
      <c r="M47" s="60"/>
      <c r="N47" s="60">
        <v>0</v>
      </c>
      <c r="O47" s="60">
        <v>0</v>
      </c>
      <c r="P47" s="60">
        <v>3000</v>
      </c>
      <c r="Q47" s="33"/>
    </row>
    <row r="48" spans="1:17" s="9" customFormat="1" ht="15.75">
      <c r="A48" s="25"/>
      <c r="B48" s="15"/>
      <c r="C48" s="15" t="s">
        <v>23</v>
      </c>
      <c r="D48" s="16"/>
      <c r="E48" s="17">
        <f aca="true" t="shared" si="9" ref="E48:J48">ROUND(SUM(E39:E46),5)</f>
        <v>19664.85</v>
      </c>
      <c r="F48" s="17">
        <f t="shared" si="9"/>
        <v>20766.97</v>
      </c>
      <c r="G48" s="17">
        <f t="shared" si="9"/>
        <v>18853.36</v>
      </c>
      <c r="H48" s="17">
        <f t="shared" si="9"/>
        <v>20018.39</v>
      </c>
      <c r="I48" s="29">
        <f t="shared" si="9"/>
        <v>20543.3</v>
      </c>
      <c r="J48" s="29">
        <f t="shared" si="9"/>
        <v>23515.65</v>
      </c>
      <c r="K48" s="29">
        <f>ROUND(SUM(K39:K46),5)</f>
        <v>16039.66</v>
      </c>
      <c r="L48" s="29">
        <f>ROUND(SUM(L40:L46),5)</f>
        <v>10888.87</v>
      </c>
      <c r="M48" s="60">
        <f>ROUND(SUM(M40:M46),5)</f>
        <v>16662.21</v>
      </c>
      <c r="N48" s="60">
        <f>ROUND(SUM(N40:N47),5)</f>
        <v>7899.58</v>
      </c>
      <c r="O48" s="60">
        <f>ROUND(SUM(O40:O47),5)</f>
        <v>5126.96</v>
      </c>
      <c r="P48" s="60">
        <f>ROUND(SUM(P40:P47),5)</f>
        <v>8750</v>
      </c>
      <c r="Q48" s="33"/>
    </row>
    <row r="49" spans="1:17" s="9" customFormat="1" ht="24.75" customHeight="1">
      <c r="A49" s="26"/>
      <c r="B49" s="15" t="s">
        <v>23</v>
      </c>
      <c r="C49" s="15"/>
      <c r="D49" s="16"/>
      <c r="E49" s="17">
        <f aca="true" t="shared" si="10" ref="E49:J49">ROUND(SUM(E40:E46),5)</f>
        <v>19664.85</v>
      </c>
      <c r="F49" s="17">
        <f t="shared" si="10"/>
        <v>20766.97</v>
      </c>
      <c r="G49" s="17">
        <f t="shared" si="10"/>
        <v>18853.36</v>
      </c>
      <c r="H49" s="17">
        <f t="shared" si="10"/>
        <v>20018.39</v>
      </c>
      <c r="I49" s="29">
        <f t="shared" si="10"/>
        <v>20543.3</v>
      </c>
      <c r="J49" s="29">
        <f t="shared" si="10"/>
        <v>23515.65</v>
      </c>
      <c r="K49" s="29">
        <f>ROUND(SUM(K40:K46),5)</f>
        <v>16039.66</v>
      </c>
      <c r="L49" s="29">
        <f>ROUND(SUM(L40:L46),5)</f>
        <v>10888.87</v>
      </c>
      <c r="M49" s="60">
        <f>ROUND(SUM(M40:M46),5)</f>
        <v>16662.21</v>
      </c>
      <c r="N49" s="60">
        <f>ROUND(SUM(N40:N47),5)</f>
        <v>7899.58</v>
      </c>
      <c r="O49" s="60">
        <f>ROUND(SUM(O40:O47),5)</f>
        <v>5126.96</v>
      </c>
      <c r="P49" s="60">
        <f>ROUND(SUM(P40:P47),5)</f>
        <v>8750</v>
      </c>
      <c r="Q49" s="33"/>
    </row>
    <row r="50" spans="1:17" s="9" customFormat="1" ht="25.5" customHeight="1">
      <c r="A50" s="25"/>
      <c r="B50" s="15" t="s">
        <v>234</v>
      </c>
      <c r="C50" s="15"/>
      <c r="D50" s="16"/>
      <c r="E50" s="17"/>
      <c r="F50" s="17"/>
      <c r="G50" s="17"/>
      <c r="H50" s="17"/>
      <c r="I50" s="29"/>
      <c r="J50" s="29"/>
      <c r="K50" s="43"/>
      <c r="L50" s="33"/>
      <c r="M50" s="61"/>
      <c r="N50" s="61"/>
      <c r="O50" s="60"/>
      <c r="P50" s="71"/>
      <c r="Q50" s="33"/>
    </row>
    <row r="51" spans="1:17" s="9" customFormat="1" ht="15.75">
      <c r="A51" s="25"/>
      <c r="B51" s="15"/>
      <c r="C51" s="15" t="s">
        <v>24</v>
      </c>
      <c r="D51" s="16"/>
      <c r="E51" s="17"/>
      <c r="F51" s="17"/>
      <c r="G51" s="17"/>
      <c r="H51" s="17"/>
      <c r="I51" s="29"/>
      <c r="J51" s="29"/>
      <c r="K51" s="43"/>
      <c r="L51" s="33"/>
      <c r="M51" s="61"/>
      <c r="N51" s="61"/>
      <c r="O51" s="60"/>
      <c r="P51" s="71"/>
      <c r="Q51" s="33"/>
    </row>
    <row r="52" spans="1:17" s="9" customFormat="1" ht="15.75">
      <c r="A52" s="25"/>
      <c r="B52" s="15"/>
      <c r="C52" s="15"/>
      <c r="D52" s="16" t="s">
        <v>225</v>
      </c>
      <c r="E52" s="17">
        <v>78.42</v>
      </c>
      <c r="F52" s="29">
        <v>21.07</v>
      </c>
      <c r="G52" s="17">
        <v>24.4</v>
      </c>
      <c r="H52" s="17">
        <v>16.22</v>
      </c>
      <c r="I52" s="29">
        <v>17.67</v>
      </c>
      <c r="J52" s="29">
        <v>23.16</v>
      </c>
      <c r="K52" s="29">
        <v>341.79</v>
      </c>
      <c r="L52" s="29">
        <v>652.51</v>
      </c>
      <c r="M52" s="60">
        <v>1677.67</v>
      </c>
      <c r="N52" s="60">
        <v>13.53</v>
      </c>
      <c r="O52" s="98">
        <v>3466.28</v>
      </c>
      <c r="P52" s="71">
        <v>1200</v>
      </c>
      <c r="Q52" s="33"/>
    </row>
    <row r="53" spans="1:17" s="9" customFormat="1" ht="15.75">
      <c r="A53" s="25"/>
      <c r="B53" s="15"/>
      <c r="C53" s="15"/>
      <c r="D53" s="16" t="s">
        <v>224</v>
      </c>
      <c r="E53" s="17">
        <v>0.86</v>
      </c>
      <c r="F53" s="29">
        <v>0.44</v>
      </c>
      <c r="G53" s="17">
        <v>0.36</v>
      </c>
      <c r="H53" s="17">
        <v>0.32</v>
      </c>
      <c r="I53" s="29">
        <v>0.2</v>
      </c>
      <c r="J53" s="29">
        <v>0.43</v>
      </c>
      <c r="K53" s="29">
        <v>3.72</v>
      </c>
      <c r="L53" s="29">
        <v>8.92</v>
      </c>
      <c r="M53" s="60">
        <v>21.69</v>
      </c>
      <c r="N53" s="60">
        <v>0.15</v>
      </c>
      <c r="O53" s="88">
        <v>11.43</v>
      </c>
      <c r="P53" s="71">
        <v>0</v>
      </c>
      <c r="Q53" s="33"/>
    </row>
    <row r="54" spans="1:17" s="9" customFormat="1" ht="15.75">
      <c r="A54" s="25"/>
      <c r="B54" s="15"/>
      <c r="C54" s="15"/>
      <c r="D54" s="16" t="s">
        <v>226</v>
      </c>
      <c r="E54" s="17">
        <v>1.87</v>
      </c>
      <c r="F54" s="29">
        <v>1.59</v>
      </c>
      <c r="G54" s="17">
        <v>2.93</v>
      </c>
      <c r="H54" s="17">
        <v>2</v>
      </c>
      <c r="I54" s="29">
        <v>1.97</v>
      </c>
      <c r="J54" s="29">
        <v>2.26</v>
      </c>
      <c r="K54" s="29">
        <v>3.09</v>
      </c>
      <c r="L54" s="29">
        <v>4.79</v>
      </c>
      <c r="M54" s="60">
        <v>1.98</v>
      </c>
      <c r="N54" s="60">
        <v>3</v>
      </c>
      <c r="O54" s="87">
        <v>1.06</v>
      </c>
      <c r="P54" s="71">
        <v>0</v>
      </c>
      <c r="Q54" s="33"/>
    </row>
    <row r="55" spans="1:17" s="9" customFormat="1" ht="15.75">
      <c r="A55" s="25"/>
      <c r="B55" s="15"/>
      <c r="C55" s="15"/>
      <c r="D55" s="16" t="s">
        <v>227</v>
      </c>
      <c r="E55" s="17">
        <v>10.94</v>
      </c>
      <c r="F55" s="29">
        <v>6.07</v>
      </c>
      <c r="G55" s="17">
        <v>5.19</v>
      </c>
      <c r="H55" s="17">
        <v>5.38</v>
      </c>
      <c r="I55" s="29">
        <v>6.81</v>
      </c>
      <c r="J55" s="29">
        <v>11.98</v>
      </c>
      <c r="K55" s="29">
        <v>157.01</v>
      </c>
      <c r="L55" s="29">
        <v>367.88</v>
      </c>
      <c r="M55" s="60">
        <v>306.91</v>
      </c>
      <c r="N55" s="60">
        <v>1.26</v>
      </c>
      <c r="O55" s="60">
        <v>594.78</v>
      </c>
      <c r="P55" s="71">
        <v>0</v>
      </c>
      <c r="Q55" s="33"/>
    </row>
    <row r="56" spans="1:17" s="9" customFormat="1" ht="15.75">
      <c r="A56" s="25"/>
      <c r="B56" s="15"/>
      <c r="C56" s="15"/>
      <c r="D56" s="16" t="s">
        <v>242</v>
      </c>
      <c r="E56" s="17">
        <v>16270.45</v>
      </c>
      <c r="F56" s="29">
        <v>10042.57</v>
      </c>
      <c r="G56" s="17">
        <v>9971.09</v>
      </c>
      <c r="H56" s="17">
        <v>9896.19</v>
      </c>
      <c r="I56" s="29">
        <v>7356.63</v>
      </c>
      <c r="J56" s="29">
        <v>12045.76</v>
      </c>
      <c r="K56" s="29">
        <v>13691.28</v>
      </c>
      <c r="L56" s="29">
        <v>13156.58</v>
      </c>
      <c r="M56" s="60">
        <v>15395.27</v>
      </c>
      <c r="N56" s="60">
        <v>9793.33</v>
      </c>
      <c r="O56" s="60">
        <v>14918.07</v>
      </c>
      <c r="P56" s="71">
        <v>10000</v>
      </c>
      <c r="Q56" s="80"/>
    </row>
    <row r="57" spans="1:17" s="9" customFormat="1" ht="15.75">
      <c r="A57" s="25"/>
      <c r="B57" s="15"/>
      <c r="C57" s="15"/>
      <c r="D57" s="16" t="s">
        <v>264</v>
      </c>
      <c r="E57" s="17">
        <v>0.91</v>
      </c>
      <c r="F57" s="29">
        <v>0.91</v>
      </c>
      <c r="G57" s="17">
        <v>0.92</v>
      </c>
      <c r="H57" s="17">
        <v>0.91</v>
      </c>
      <c r="I57" s="29">
        <v>0.91</v>
      </c>
      <c r="J57" s="29">
        <v>0.91</v>
      </c>
      <c r="K57" s="29">
        <v>0.92</v>
      </c>
      <c r="L57" s="29">
        <v>0.92</v>
      </c>
      <c r="M57" s="60">
        <v>0.92</v>
      </c>
      <c r="N57" s="60">
        <v>0.81</v>
      </c>
      <c r="O57" s="60">
        <v>0.14</v>
      </c>
      <c r="P57" s="71">
        <v>0</v>
      </c>
      <c r="Q57" s="33"/>
    </row>
    <row r="58" spans="1:17" s="9" customFormat="1" ht="15.75">
      <c r="A58" s="25"/>
      <c r="B58" s="15"/>
      <c r="C58" s="15"/>
      <c r="D58" s="16" t="s">
        <v>244</v>
      </c>
      <c r="E58" s="17">
        <v>3399.68</v>
      </c>
      <c r="F58" s="29">
        <v>2505.33</v>
      </c>
      <c r="G58" s="17">
        <v>3719.2</v>
      </c>
      <c r="H58" s="17">
        <v>1532.42</v>
      </c>
      <c r="I58" s="29">
        <v>0</v>
      </c>
      <c r="J58" s="29">
        <v>0</v>
      </c>
      <c r="K58" s="29">
        <v>0</v>
      </c>
      <c r="L58" s="29">
        <v>0</v>
      </c>
      <c r="M58" s="60">
        <v>0</v>
      </c>
      <c r="N58" s="60">
        <v>7300.53</v>
      </c>
      <c r="O58" s="60">
        <v>13395.65</v>
      </c>
      <c r="P58" s="71">
        <v>0</v>
      </c>
      <c r="Q58" s="33"/>
    </row>
    <row r="59" spans="1:17" s="9" customFormat="1" ht="15.75">
      <c r="A59" s="25"/>
      <c r="B59" s="15"/>
      <c r="C59" s="15"/>
      <c r="D59" s="16" t="s">
        <v>319</v>
      </c>
      <c r="E59" s="17">
        <v>97.76</v>
      </c>
      <c r="F59" s="29">
        <v>1287</v>
      </c>
      <c r="G59" s="17">
        <v>719.14</v>
      </c>
      <c r="H59" s="17">
        <v>374.31</v>
      </c>
      <c r="I59" s="29">
        <v>356.21</v>
      </c>
      <c r="J59" s="29">
        <v>354.9</v>
      </c>
      <c r="K59" s="29">
        <v>355.13</v>
      </c>
      <c r="L59" s="29">
        <v>355.73</v>
      </c>
      <c r="M59" s="60">
        <v>437.72</v>
      </c>
      <c r="N59" s="60">
        <v>2.49</v>
      </c>
      <c r="O59" s="60">
        <v>0</v>
      </c>
      <c r="P59" s="71">
        <v>0</v>
      </c>
      <c r="Q59" s="33"/>
    </row>
    <row r="60" spans="1:17" s="9" customFormat="1" ht="15.75">
      <c r="A60" s="25"/>
      <c r="B60" s="15"/>
      <c r="C60" s="15"/>
      <c r="D60" s="16" t="s">
        <v>320</v>
      </c>
      <c r="E60" s="17">
        <v>74.72</v>
      </c>
      <c r="F60" s="29">
        <v>1596.03</v>
      </c>
      <c r="G60" s="17">
        <v>1178.61</v>
      </c>
      <c r="H60" s="17">
        <v>1209.24</v>
      </c>
      <c r="I60" s="29">
        <v>928.13</v>
      </c>
      <c r="J60" s="29">
        <v>821.69</v>
      </c>
      <c r="K60" s="29">
        <v>845.16</v>
      </c>
      <c r="L60" s="29">
        <v>1465.7</v>
      </c>
      <c r="M60" s="60">
        <v>2656.72</v>
      </c>
      <c r="N60" s="60">
        <v>2420.33</v>
      </c>
      <c r="O60" s="60">
        <v>1149.02</v>
      </c>
      <c r="P60" s="71">
        <v>1200</v>
      </c>
      <c r="Q60" s="33"/>
    </row>
    <row r="61" spans="1:17" s="9" customFormat="1" ht="15.75">
      <c r="A61" s="25"/>
      <c r="B61" s="15"/>
      <c r="C61" s="15"/>
      <c r="D61" s="16" t="s">
        <v>331</v>
      </c>
      <c r="E61" s="17">
        <v>0</v>
      </c>
      <c r="F61" s="29">
        <v>0</v>
      </c>
      <c r="G61" s="17">
        <v>0.28</v>
      </c>
      <c r="H61" s="17">
        <v>0.39</v>
      </c>
      <c r="I61" s="29">
        <v>0.34</v>
      </c>
      <c r="J61" s="29">
        <v>0.34</v>
      </c>
      <c r="K61" s="29">
        <v>0.36</v>
      </c>
      <c r="L61" s="29">
        <v>0.33</v>
      </c>
      <c r="M61" s="60">
        <v>0.37</v>
      </c>
      <c r="N61" s="60">
        <v>0.7</v>
      </c>
      <c r="O61" s="60">
        <v>0.28</v>
      </c>
      <c r="P61" s="71">
        <v>0</v>
      </c>
      <c r="Q61" s="33"/>
    </row>
    <row r="62" spans="1:17" s="9" customFormat="1" ht="15.75">
      <c r="A62" s="25"/>
      <c r="B62" s="15"/>
      <c r="C62" s="15"/>
      <c r="D62" s="16" t="s">
        <v>406</v>
      </c>
      <c r="E62" s="17"/>
      <c r="F62" s="29"/>
      <c r="G62" s="17"/>
      <c r="H62" s="17"/>
      <c r="I62" s="29"/>
      <c r="J62" s="29">
        <v>0</v>
      </c>
      <c r="K62" s="29">
        <v>0</v>
      </c>
      <c r="L62" s="29">
        <v>0</v>
      </c>
      <c r="M62" s="60">
        <v>180.85</v>
      </c>
      <c r="N62" s="60">
        <v>0.01</v>
      </c>
      <c r="O62" s="60">
        <v>0</v>
      </c>
      <c r="P62" s="71">
        <v>0</v>
      </c>
      <c r="Q62" s="33"/>
    </row>
    <row r="63" spans="1:17" s="9" customFormat="1" ht="15.75">
      <c r="A63" s="25"/>
      <c r="B63" s="15"/>
      <c r="C63" s="15" t="s">
        <v>25</v>
      </c>
      <c r="D63" s="16"/>
      <c r="E63" s="17">
        <f>ROUND(SUM(E52:E61),5)</f>
        <v>19935.61</v>
      </c>
      <c r="F63" s="17">
        <f>ROUND(SUM(F52:F61),5)</f>
        <v>15461.01</v>
      </c>
      <c r="G63" s="29">
        <f>ROUND(SUM(G52:G61),5)</f>
        <v>15622.12</v>
      </c>
      <c r="H63" s="29">
        <f>ROUND(SUM(H52:H61),5)</f>
        <v>13037.38</v>
      </c>
      <c r="I63" s="29">
        <f>ROUND(SUM(I52:I61),5)</f>
        <v>8668.87</v>
      </c>
      <c r="J63" s="29">
        <f aca="true" t="shared" si="11" ref="J63:P63">ROUND(SUM(J52:J62),5)</f>
        <v>13261.43</v>
      </c>
      <c r="K63" s="29">
        <f t="shared" si="11"/>
        <v>15398.46</v>
      </c>
      <c r="L63" s="29">
        <f t="shared" si="11"/>
        <v>16013.36</v>
      </c>
      <c r="M63" s="29">
        <f t="shared" si="11"/>
        <v>20680.1</v>
      </c>
      <c r="N63" s="29">
        <f t="shared" si="11"/>
        <v>19536.14</v>
      </c>
      <c r="O63" s="29">
        <f t="shared" si="11"/>
        <v>33536.71</v>
      </c>
      <c r="P63" s="71">
        <f t="shared" si="11"/>
        <v>12400</v>
      </c>
      <c r="Q63" s="33"/>
    </row>
    <row r="64" spans="1:17" s="9" customFormat="1" ht="25.5" customHeight="1">
      <c r="A64" s="25"/>
      <c r="B64" s="15"/>
      <c r="C64" s="15" t="s">
        <v>26</v>
      </c>
      <c r="D64" s="16"/>
      <c r="E64" s="17"/>
      <c r="F64" s="17"/>
      <c r="G64" s="17"/>
      <c r="H64" s="17"/>
      <c r="I64" s="29"/>
      <c r="J64" s="29"/>
      <c r="K64" s="29"/>
      <c r="L64" s="43"/>
      <c r="M64" s="61"/>
      <c r="N64" s="61"/>
      <c r="O64" s="60"/>
      <c r="P64" s="71"/>
      <c r="Q64" s="33"/>
    </row>
    <row r="65" spans="1:17" s="9" customFormat="1" ht="15.75">
      <c r="A65" s="25"/>
      <c r="B65" s="15"/>
      <c r="C65" s="15"/>
      <c r="D65" s="16" t="s">
        <v>365</v>
      </c>
      <c r="E65" s="17">
        <v>7200</v>
      </c>
      <c r="F65" s="29">
        <v>7200</v>
      </c>
      <c r="G65" s="17">
        <v>7200</v>
      </c>
      <c r="H65" s="17">
        <v>7200</v>
      </c>
      <c r="I65" s="29">
        <v>7200</v>
      </c>
      <c r="J65" s="29">
        <v>7200</v>
      </c>
      <c r="K65" s="29">
        <v>7800</v>
      </c>
      <c r="L65" s="29">
        <v>7800</v>
      </c>
      <c r="M65" s="60">
        <v>7800</v>
      </c>
      <c r="N65" s="60">
        <v>8400</v>
      </c>
      <c r="O65" s="60">
        <v>8400</v>
      </c>
      <c r="P65" s="71">
        <v>8400</v>
      </c>
      <c r="Q65" s="80" t="s">
        <v>456</v>
      </c>
    </row>
    <row r="66" spans="1:17" s="9" customFormat="1" ht="15.75">
      <c r="A66" s="25"/>
      <c r="B66" s="15"/>
      <c r="C66" s="15"/>
      <c r="D66" s="16" t="s">
        <v>228</v>
      </c>
      <c r="E66" s="17">
        <v>1500</v>
      </c>
      <c r="F66" s="29">
        <v>1375</v>
      </c>
      <c r="G66" s="17">
        <v>0</v>
      </c>
      <c r="H66" s="17">
        <v>0</v>
      </c>
      <c r="I66" s="29">
        <v>0</v>
      </c>
      <c r="J66" s="29">
        <v>0</v>
      </c>
      <c r="K66" s="29">
        <v>0</v>
      </c>
      <c r="L66" s="29">
        <v>172.54</v>
      </c>
      <c r="M66" s="60">
        <v>825</v>
      </c>
      <c r="N66" s="60">
        <v>825</v>
      </c>
      <c r="O66" s="60">
        <v>825</v>
      </c>
      <c r="P66" s="71">
        <v>900</v>
      </c>
      <c r="Q66" s="80" t="s">
        <v>438</v>
      </c>
    </row>
    <row r="67" spans="1:17" s="9" customFormat="1" ht="15.75">
      <c r="A67" s="25"/>
      <c r="B67" s="15"/>
      <c r="C67" s="15"/>
      <c r="D67" s="16" t="s">
        <v>341</v>
      </c>
      <c r="E67" s="17">
        <v>0</v>
      </c>
      <c r="F67" s="29">
        <v>0</v>
      </c>
      <c r="G67" s="17">
        <v>0</v>
      </c>
      <c r="H67" s="17">
        <v>0</v>
      </c>
      <c r="I67" s="29">
        <v>0</v>
      </c>
      <c r="J67" s="29">
        <v>0</v>
      </c>
      <c r="K67" s="29">
        <v>598.84</v>
      </c>
      <c r="L67" s="29">
        <v>166.11</v>
      </c>
      <c r="M67" s="60">
        <v>0</v>
      </c>
      <c r="N67" s="60">
        <v>0</v>
      </c>
      <c r="O67" s="60">
        <v>500</v>
      </c>
      <c r="P67" s="71">
        <v>650</v>
      </c>
      <c r="Q67" s="80" t="s">
        <v>455</v>
      </c>
    </row>
    <row r="68" spans="1:17" s="9" customFormat="1" ht="15.75">
      <c r="A68" s="25"/>
      <c r="B68" s="15"/>
      <c r="C68" s="15" t="s">
        <v>27</v>
      </c>
      <c r="D68" s="16"/>
      <c r="E68" s="17">
        <f aca="true" t="shared" si="12" ref="E68:J68">ROUND(SUM(E65:E67),5)</f>
        <v>8700</v>
      </c>
      <c r="F68" s="17">
        <f t="shared" si="12"/>
        <v>8575</v>
      </c>
      <c r="G68" s="17">
        <f t="shared" si="12"/>
        <v>7200</v>
      </c>
      <c r="H68" s="17">
        <f t="shared" si="12"/>
        <v>7200</v>
      </c>
      <c r="I68" s="29">
        <f t="shared" si="12"/>
        <v>7200</v>
      </c>
      <c r="J68" s="29">
        <f t="shared" si="12"/>
        <v>7200</v>
      </c>
      <c r="K68" s="29">
        <f aca="true" t="shared" si="13" ref="K68:P68">ROUND(SUM(K65:K67),5)</f>
        <v>8398.84</v>
      </c>
      <c r="L68" s="29">
        <f t="shared" si="13"/>
        <v>8138.65</v>
      </c>
      <c r="M68" s="60">
        <f t="shared" si="13"/>
        <v>8625</v>
      </c>
      <c r="N68" s="60">
        <f t="shared" si="13"/>
        <v>9225</v>
      </c>
      <c r="O68" s="60">
        <f t="shared" si="13"/>
        <v>9725</v>
      </c>
      <c r="P68" s="60">
        <f t="shared" si="13"/>
        <v>9950</v>
      </c>
      <c r="Q68" s="34"/>
    </row>
    <row r="69" spans="1:17" s="9" customFormat="1" ht="25.5" customHeight="1">
      <c r="A69" s="25"/>
      <c r="B69" s="15" t="s">
        <v>233</v>
      </c>
      <c r="C69" s="15"/>
      <c r="D69" s="16"/>
      <c r="E69" s="17">
        <f aca="true" t="shared" si="14" ref="E69:J69">ROUND(+E63+E68,5)</f>
        <v>28635.61</v>
      </c>
      <c r="F69" s="17">
        <f t="shared" si="14"/>
        <v>24036.01</v>
      </c>
      <c r="G69" s="17">
        <f t="shared" si="14"/>
        <v>22822.12</v>
      </c>
      <c r="H69" s="17">
        <f t="shared" si="14"/>
        <v>20237.38</v>
      </c>
      <c r="I69" s="29">
        <f t="shared" si="14"/>
        <v>15868.87</v>
      </c>
      <c r="J69" s="29">
        <f t="shared" si="14"/>
        <v>20461.43</v>
      </c>
      <c r="K69" s="29">
        <f aca="true" t="shared" si="15" ref="K69:P69">ROUND(+K63+K68,5)</f>
        <v>23797.3</v>
      </c>
      <c r="L69" s="29">
        <f t="shared" si="15"/>
        <v>24152.01</v>
      </c>
      <c r="M69" s="60">
        <f t="shared" si="15"/>
        <v>29305.1</v>
      </c>
      <c r="N69" s="60">
        <f t="shared" si="15"/>
        <v>28761.14</v>
      </c>
      <c r="O69" s="60">
        <f t="shared" si="15"/>
        <v>43261.71</v>
      </c>
      <c r="P69" s="60">
        <f t="shared" si="15"/>
        <v>22350</v>
      </c>
      <c r="Q69" s="33"/>
    </row>
    <row r="70" spans="1:17" s="9" customFormat="1" ht="25.5" customHeight="1">
      <c r="A70" s="25"/>
      <c r="B70" s="15" t="s">
        <v>28</v>
      </c>
      <c r="C70" s="15"/>
      <c r="D70" s="16"/>
      <c r="E70" s="17"/>
      <c r="F70" s="17"/>
      <c r="G70" s="17"/>
      <c r="H70" s="17"/>
      <c r="I70" s="29"/>
      <c r="J70" s="29"/>
      <c r="K70" s="29"/>
      <c r="L70" s="43"/>
      <c r="M70" s="61"/>
      <c r="N70" s="61"/>
      <c r="O70" s="60"/>
      <c r="P70" s="71"/>
      <c r="Q70" s="33"/>
    </row>
    <row r="71" spans="1:17" s="9" customFormat="1" ht="14.25" customHeight="1">
      <c r="A71" s="25"/>
      <c r="B71" s="15"/>
      <c r="C71" s="15" t="s">
        <v>277</v>
      </c>
      <c r="D71" s="16"/>
      <c r="E71" s="17"/>
      <c r="F71" s="17"/>
      <c r="G71" s="17"/>
      <c r="H71" s="17"/>
      <c r="I71" s="29"/>
      <c r="J71" s="29"/>
      <c r="K71" s="29"/>
      <c r="L71" s="43"/>
      <c r="M71" s="61"/>
      <c r="N71" s="61"/>
      <c r="O71" s="60"/>
      <c r="P71" s="71"/>
      <c r="Q71" s="33"/>
    </row>
    <row r="72" spans="1:17" s="9" customFormat="1" ht="15" customHeight="1">
      <c r="A72" s="25"/>
      <c r="B72" s="15"/>
      <c r="C72" s="15"/>
      <c r="D72" s="16" t="s">
        <v>303</v>
      </c>
      <c r="E72" s="17">
        <v>2000</v>
      </c>
      <c r="F72" s="17">
        <v>2000</v>
      </c>
      <c r="G72" s="17">
        <v>2000</v>
      </c>
      <c r="H72" s="17">
        <v>2000</v>
      </c>
      <c r="I72" s="29">
        <v>2000</v>
      </c>
      <c r="J72" s="29">
        <v>2000</v>
      </c>
      <c r="K72" s="29">
        <v>2000</v>
      </c>
      <c r="L72" s="29">
        <v>1000</v>
      </c>
      <c r="M72" s="60">
        <v>1000</v>
      </c>
      <c r="N72" s="60">
        <v>0</v>
      </c>
      <c r="O72" s="60">
        <v>0</v>
      </c>
      <c r="P72" s="71">
        <v>1500</v>
      </c>
      <c r="Q72" s="33"/>
    </row>
    <row r="73" spans="1:17" s="9" customFormat="1" ht="15" customHeight="1">
      <c r="A73" s="25"/>
      <c r="B73" s="15"/>
      <c r="C73" s="15"/>
      <c r="D73" s="16" t="s">
        <v>304</v>
      </c>
      <c r="E73" s="17">
        <v>0</v>
      </c>
      <c r="F73" s="17">
        <v>2000</v>
      </c>
      <c r="G73" s="17">
        <v>2000</v>
      </c>
      <c r="H73" s="17">
        <v>2000</v>
      </c>
      <c r="I73" s="29">
        <v>2000</v>
      </c>
      <c r="J73" s="29">
        <v>2000</v>
      </c>
      <c r="K73" s="29">
        <v>2000</v>
      </c>
      <c r="L73" s="29">
        <v>1000</v>
      </c>
      <c r="M73" s="60">
        <v>1000</v>
      </c>
      <c r="N73" s="60">
        <v>0</v>
      </c>
      <c r="O73" s="60">
        <v>0</v>
      </c>
      <c r="P73" s="71">
        <v>0</v>
      </c>
      <c r="Q73" s="33"/>
    </row>
    <row r="74" spans="1:17" s="9" customFormat="1" ht="14.25" customHeight="1">
      <c r="A74" s="67"/>
      <c r="B74" s="15"/>
      <c r="C74" s="15"/>
      <c r="D74" s="16" t="s">
        <v>407</v>
      </c>
      <c r="E74" s="17"/>
      <c r="F74" s="17"/>
      <c r="G74" s="17"/>
      <c r="H74" s="17"/>
      <c r="I74" s="29"/>
      <c r="J74" s="29">
        <v>0</v>
      </c>
      <c r="K74" s="29">
        <v>0</v>
      </c>
      <c r="L74" s="29">
        <v>0</v>
      </c>
      <c r="M74" s="60">
        <v>100000</v>
      </c>
      <c r="N74" s="60">
        <v>0</v>
      </c>
      <c r="O74" s="60">
        <v>20000</v>
      </c>
      <c r="P74" s="71">
        <v>0</v>
      </c>
      <c r="Q74" s="33"/>
    </row>
    <row r="75" spans="1:17" s="9" customFormat="1" ht="14.25" customHeight="1">
      <c r="A75" s="67"/>
      <c r="B75" s="15"/>
      <c r="C75" s="15"/>
      <c r="D75" s="16" t="s">
        <v>416</v>
      </c>
      <c r="E75" s="17"/>
      <c r="F75" s="17"/>
      <c r="G75" s="17"/>
      <c r="H75" s="17"/>
      <c r="I75" s="29"/>
      <c r="J75" s="29">
        <v>0</v>
      </c>
      <c r="K75" s="29">
        <v>0</v>
      </c>
      <c r="L75" s="29">
        <v>0</v>
      </c>
      <c r="M75" s="60">
        <v>20930.7</v>
      </c>
      <c r="N75" s="60">
        <v>36377.24</v>
      </c>
      <c r="O75" s="60">
        <v>0</v>
      </c>
      <c r="P75" s="71">
        <v>0</v>
      </c>
      <c r="Q75" s="33"/>
    </row>
    <row r="76" spans="1:17" s="9" customFormat="1" ht="14.25" customHeight="1">
      <c r="A76" s="67"/>
      <c r="B76" s="15"/>
      <c r="C76" s="15"/>
      <c r="D76" s="16" t="s">
        <v>442</v>
      </c>
      <c r="E76" s="17"/>
      <c r="F76" s="17"/>
      <c r="G76" s="17"/>
      <c r="H76" s="17"/>
      <c r="I76" s="29"/>
      <c r="J76" s="29"/>
      <c r="K76" s="29"/>
      <c r="L76" s="29"/>
      <c r="M76" s="60"/>
      <c r="N76" s="60">
        <v>131673.87</v>
      </c>
      <c r="O76" s="60">
        <v>132506.51</v>
      </c>
      <c r="P76" s="71">
        <v>0</v>
      </c>
      <c r="Q76" s="33"/>
    </row>
    <row r="77" spans="1:17" s="9" customFormat="1" ht="14.25" customHeight="1">
      <c r="A77" s="67"/>
      <c r="B77" s="15"/>
      <c r="C77" s="15"/>
      <c r="D77" s="16" t="s">
        <v>443</v>
      </c>
      <c r="E77" s="17"/>
      <c r="F77" s="17"/>
      <c r="G77" s="17"/>
      <c r="H77" s="17"/>
      <c r="I77" s="29"/>
      <c r="J77" s="29"/>
      <c r="K77" s="29"/>
      <c r="L77" s="29"/>
      <c r="M77" s="60"/>
      <c r="N77" s="60">
        <v>0</v>
      </c>
      <c r="O77" s="60">
        <v>195709.95</v>
      </c>
      <c r="P77" s="71">
        <v>0</v>
      </c>
      <c r="Q77" s="33"/>
    </row>
    <row r="78" spans="1:17" s="9" customFormat="1" ht="16.5" customHeight="1">
      <c r="A78" s="67"/>
      <c r="B78" s="15"/>
      <c r="C78" s="15" t="s">
        <v>278</v>
      </c>
      <c r="D78" s="16"/>
      <c r="E78" s="17">
        <f>ROUND(SUM(E72:E73),5)</f>
        <v>2000</v>
      </c>
      <c r="F78" s="17">
        <f>ROUND(SUM(F72:F73),5)</f>
        <v>4000</v>
      </c>
      <c r="G78" s="17">
        <f>ROUND(SUM(G72:G73),5)</f>
        <v>4000</v>
      </c>
      <c r="H78" s="17">
        <f>ROUND(SUM(H72:H73),5)</f>
        <v>4000</v>
      </c>
      <c r="I78" s="29">
        <f>ROUND(SUM(I72:I73),5)</f>
        <v>4000</v>
      </c>
      <c r="J78" s="29">
        <f>ROUND(SUM(J72:J75),5)</f>
        <v>4000</v>
      </c>
      <c r="K78" s="29">
        <f>ROUND(SUM(K72:K75),5)</f>
        <v>4000</v>
      </c>
      <c r="L78" s="29">
        <f>ROUND(SUM(L72:L75),5)</f>
        <v>2000</v>
      </c>
      <c r="M78" s="29">
        <f>ROUND(SUM(M72:M75),5)</f>
        <v>122930.7</v>
      </c>
      <c r="N78" s="29">
        <f>ROUND(SUM(N72:N77),5)</f>
        <v>168051.11</v>
      </c>
      <c r="O78" s="29">
        <f>ROUND(SUM(O72:O77),5)</f>
        <v>348216.46</v>
      </c>
      <c r="P78" s="71">
        <f>ROUND(SUM(P72:P77),5)</f>
        <v>1500</v>
      </c>
      <c r="Q78" s="33"/>
    </row>
    <row r="79" spans="1:17" s="9" customFormat="1" ht="25.5" customHeight="1">
      <c r="A79" s="25"/>
      <c r="B79" s="15"/>
      <c r="C79" s="15" t="s">
        <v>29</v>
      </c>
      <c r="D79" s="16"/>
      <c r="E79" s="17"/>
      <c r="F79" s="17"/>
      <c r="G79" s="17"/>
      <c r="H79" s="17"/>
      <c r="I79" s="29"/>
      <c r="J79" s="29"/>
      <c r="K79" s="29"/>
      <c r="L79" s="43"/>
      <c r="M79" s="61"/>
      <c r="N79" s="61"/>
      <c r="O79" s="60"/>
      <c r="P79" s="71"/>
      <c r="Q79" s="33"/>
    </row>
    <row r="80" spans="1:17" s="9" customFormat="1" ht="15.75">
      <c r="A80" s="25"/>
      <c r="B80" s="15"/>
      <c r="C80" s="15"/>
      <c r="D80" s="16" t="s">
        <v>265</v>
      </c>
      <c r="E80" s="17">
        <v>871.24</v>
      </c>
      <c r="F80" s="29">
        <v>852.6</v>
      </c>
      <c r="G80" s="17">
        <v>856.75</v>
      </c>
      <c r="H80" s="17">
        <v>847.28</v>
      </c>
      <c r="I80" s="29">
        <v>803.45</v>
      </c>
      <c r="J80" s="29">
        <v>762.82</v>
      </c>
      <c r="K80" s="29">
        <v>755.03</v>
      </c>
      <c r="L80" s="29">
        <v>709.87</v>
      </c>
      <c r="M80" s="60">
        <v>728.2</v>
      </c>
      <c r="N80" s="60">
        <v>843.21</v>
      </c>
      <c r="O80" s="60">
        <v>903.19</v>
      </c>
      <c r="P80" s="71">
        <v>850</v>
      </c>
      <c r="Q80" s="33"/>
    </row>
    <row r="81" spans="1:17" s="9" customFormat="1" ht="14.25" customHeight="1">
      <c r="A81" s="25"/>
      <c r="B81" s="15"/>
      <c r="C81" s="15"/>
      <c r="D81" s="16" t="s">
        <v>30</v>
      </c>
      <c r="E81" s="17">
        <v>1200</v>
      </c>
      <c r="F81" s="29">
        <v>1200</v>
      </c>
      <c r="G81" s="17">
        <v>1200</v>
      </c>
      <c r="H81" s="17">
        <v>1200</v>
      </c>
      <c r="I81" s="29">
        <v>1200</v>
      </c>
      <c r="J81" s="29">
        <v>1000</v>
      </c>
      <c r="K81" s="29">
        <v>1000</v>
      </c>
      <c r="L81" s="29">
        <v>1000</v>
      </c>
      <c r="M81" s="60">
        <v>1000</v>
      </c>
      <c r="N81" s="60">
        <v>0</v>
      </c>
      <c r="O81" s="60">
        <v>1000</v>
      </c>
      <c r="P81" s="71">
        <v>1000</v>
      </c>
      <c r="Q81" s="33"/>
    </row>
    <row r="82" spans="1:17" s="9" customFormat="1" ht="15.75">
      <c r="A82" s="25"/>
      <c r="B82" s="15"/>
      <c r="C82" s="15"/>
      <c r="D82" s="16" t="s">
        <v>241</v>
      </c>
      <c r="E82" s="17">
        <v>33161.63</v>
      </c>
      <c r="F82" s="29">
        <v>34913.48</v>
      </c>
      <c r="G82" s="17">
        <v>35374.1</v>
      </c>
      <c r="H82" s="17">
        <v>25257.05</v>
      </c>
      <c r="I82" s="29">
        <v>22976.56</v>
      </c>
      <c r="J82" s="29">
        <v>24362.89</v>
      </c>
      <c r="K82" s="29">
        <v>26608.49</v>
      </c>
      <c r="L82" s="29">
        <v>24116.6</v>
      </c>
      <c r="M82" s="60">
        <v>27512.04</v>
      </c>
      <c r="N82" s="60">
        <v>25754.55</v>
      </c>
      <c r="O82" s="60">
        <v>31993.76</v>
      </c>
      <c r="P82" s="71">
        <v>30000</v>
      </c>
      <c r="Q82" s="33"/>
    </row>
    <row r="83" spans="1:17" s="9" customFormat="1" ht="15.75">
      <c r="A83" s="25"/>
      <c r="B83" s="15"/>
      <c r="C83" s="15"/>
      <c r="D83" s="16" t="s">
        <v>229</v>
      </c>
      <c r="E83" s="17">
        <v>14396.56</v>
      </c>
      <c r="F83" s="29">
        <v>22066.86</v>
      </c>
      <c r="G83" s="17">
        <v>12453.31</v>
      </c>
      <c r="H83" s="17">
        <v>14297.09</v>
      </c>
      <c r="I83" s="29">
        <v>13463.6</v>
      </c>
      <c r="J83" s="29">
        <v>13020.75</v>
      </c>
      <c r="K83" s="29">
        <v>12954.28</v>
      </c>
      <c r="L83" s="29">
        <v>11749.92</v>
      </c>
      <c r="M83" s="60">
        <v>10699.64</v>
      </c>
      <c r="N83" s="60">
        <v>10290.72</v>
      </c>
      <c r="O83" s="60">
        <v>12528.93</v>
      </c>
      <c r="P83" s="71">
        <v>12500</v>
      </c>
      <c r="Q83" s="33"/>
    </row>
    <row r="84" spans="1:17" s="9" customFormat="1" ht="15.75">
      <c r="A84" s="25"/>
      <c r="B84" s="15"/>
      <c r="C84" s="15" t="s">
        <v>31</v>
      </c>
      <c r="D84" s="16"/>
      <c r="E84" s="17">
        <f aca="true" t="shared" si="16" ref="E84:J84">ROUND(SUM(E80:E83),5)</f>
        <v>49629.43</v>
      </c>
      <c r="F84" s="17">
        <f t="shared" si="16"/>
        <v>59032.94</v>
      </c>
      <c r="G84" s="17">
        <f t="shared" si="16"/>
        <v>49884.16</v>
      </c>
      <c r="H84" s="17">
        <f t="shared" si="16"/>
        <v>41601.42</v>
      </c>
      <c r="I84" s="17">
        <f t="shared" si="16"/>
        <v>38443.61</v>
      </c>
      <c r="J84" s="29">
        <f t="shared" si="16"/>
        <v>39146.46</v>
      </c>
      <c r="K84" s="29">
        <f aca="true" t="shared" si="17" ref="K84:P84">ROUND(SUM(K80:K83),5)</f>
        <v>41317.8</v>
      </c>
      <c r="L84" s="29">
        <f t="shared" si="17"/>
        <v>37576.39</v>
      </c>
      <c r="M84" s="60">
        <f t="shared" si="17"/>
        <v>39939.88</v>
      </c>
      <c r="N84" s="60">
        <f t="shared" si="17"/>
        <v>36888.48</v>
      </c>
      <c r="O84" s="60">
        <f t="shared" si="17"/>
        <v>46425.88</v>
      </c>
      <c r="P84" s="60">
        <f t="shared" si="17"/>
        <v>44350</v>
      </c>
      <c r="Q84" s="33"/>
    </row>
    <row r="85" spans="1:17" s="9" customFormat="1" ht="25.5" customHeight="1">
      <c r="A85" s="25"/>
      <c r="B85" s="15" t="s">
        <v>32</v>
      </c>
      <c r="C85" s="15"/>
      <c r="D85" s="16"/>
      <c r="E85" s="17">
        <f aca="true" t="shared" si="18" ref="E85:J85">ROUND(E78+E84,5)</f>
        <v>51629.43</v>
      </c>
      <c r="F85" s="17">
        <f t="shared" si="18"/>
        <v>63032.94</v>
      </c>
      <c r="G85" s="17">
        <f t="shared" si="18"/>
        <v>53884.16</v>
      </c>
      <c r="H85" s="17">
        <f t="shared" si="18"/>
        <v>45601.42</v>
      </c>
      <c r="I85" s="29">
        <f t="shared" si="18"/>
        <v>42443.61</v>
      </c>
      <c r="J85" s="29">
        <f t="shared" si="18"/>
        <v>43146.46</v>
      </c>
      <c r="K85" s="29">
        <f aca="true" t="shared" si="19" ref="K85:P85">ROUND(K78+K84,5)</f>
        <v>45317.8</v>
      </c>
      <c r="L85" s="29">
        <f t="shared" si="19"/>
        <v>39576.39</v>
      </c>
      <c r="M85" s="60">
        <f t="shared" si="19"/>
        <v>162870.58</v>
      </c>
      <c r="N85" s="60">
        <f t="shared" si="19"/>
        <v>204939.59</v>
      </c>
      <c r="O85" s="60">
        <f t="shared" si="19"/>
        <v>394642.34</v>
      </c>
      <c r="P85" s="60">
        <f t="shared" si="19"/>
        <v>45850</v>
      </c>
      <c r="Q85" s="33"/>
    </row>
    <row r="86" spans="1:17" s="9" customFormat="1" ht="25.5" customHeight="1">
      <c r="A86" s="25"/>
      <c r="B86" s="15" t="s">
        <v>33</v>
      </c>
      <c r="C86" s="15"/>
      <c r="D86" s="16"/>
      <c r="E86" s="17"/>
      <c r="F86" s="17"/>
      <c r="G86" s="17"/>
      <c r="H86" s="17"/>
      <c r="I86" s="29"/>
      <c r="J86" s="29"/>
      <c r="K86" s="29"/>
      <c r="L86" s="43"/>
      <c r="M86" s="61"/>
      <c r="N86" s="61"/>
      <c r="O86" s="60"/>
      <c r="P86" s="71"/>
      <c r="Q86" s="33"/>
    </row>
    <row r="87" spans="1:17" s="9" customFormat="1" ht="25.5" customHeight="1">
      <c r="A87" s="25"/>
      <c r="B87" s="15"/>
      <c r="C87" s="15" t="s">
        <v>338</v>
      </c>
      <c r="D87" s="16"/>
      <c r="E87" s="17"/>
      <c r="F87" s="17"/>
      <c r="G87" s="17"/>
      <c r="H87" s="17"/>
      <c r="I87" s="29"/>
      <c r="J87" s="29"/>
      <c r="K87" s="29"/>
      <c r="L87" s="43"/>
      <c r="M87" s="61"/>
      <c r="N87" s="61"/>
      <c r="O87" s="60"/>
      <c r="P87" s="71"/>
      <c r="Q87" s="33"/>
    </row>
    <row r="88" spans="1:17" s="9" customFormat="1" ht="16.5" customHeight="1">
      <c r="A88" s="25"/>
      <c r="B88" s="15"/>
      <c r="C88" s="15"/>
      <c r="D88" s="16" t="s">
        <v>410</v>
      </c>
      <c r="E88" s="17"/>
      <c r="F88" s="17">
        <v>0</v>
      </c>
      <c r="G88" s="17">
        <v>0</v>
      </c>
      <c r="H88" s="17">
        <v>0</v>
      </c>
      <c r="I88" s="29">
        <v>0</v>
      </c>
      <c r="J88" s="29">
        <v>0</v>
      </c>
      <c r="K88" s="29">
        <v>0</v>
      </c>
      <c r="L88" s="29">
        <v>0</v>
      </c>
      <c r="M88" s="60">
        <v>0</v>
      </c>
      <c r="N88" s="60">
        <v>0</v>
      </c>
      <c r="O88" s="60">
        <v>250</v>
      </c>
      <c r="P88" s="71">
        <v>0</v>
      </c>
      <c r="Q88" s="33"/>
    </row>
    <row r="89" spans="1:17" s="9" customFormat="1" ht="16.5" customHeight="1">
      <c r="A89" s="25"/>
      <c r="B89" s="15"/>
      <c r="C89" s="15"/>
      <c r="D89" s="16" t="s">
        <v>396</v>
      </c>
      <c r="E89" s="17"/>
      <c r="F89" s="17"/>
      <c r="G89" s="17">
        <v>0</v>
      </c>
      <c r="H89" s="17">
        <v>0</v>
      </c>
      <c r="I89" s="29">
        <v>0</v>
      </c>
      <c r="J89" s="29">
        <v>0</v>
      </c>
      <c r="K89" s="29">
        <v>0</v>
      </c>
      <c r="L89" s="29">
        <v>0</v>
      </c>
      <c r="M89" s="60">
        <v>0</v>
      </c>
      <c r="N89" s="60">
        <v>0</v>
      </c>
      <c r="O89" s="60">
        <v>0</v>
      </c>
      <c r="P89" s="71">
        <v>0</v>
      </c>
      <c r="Q89" s="80"/>
    </row>
    <row r="90" spans="1:17" s="9" customFormat="1" ht="16.5" customHeight="1">
      <c r="A90" s="25"/>
      <c r="B90" s="15"/>
      <c r="C90" s="15"/>
      <c r="D90" s="16" t="s">
        <v>373</v>
      </c>
      <c r="E90" s="17"/>
      <c r="F90" s="17"/>
      <c r="G90" s="17">
        <v>0</v>
      </c>
      <c r="H90" s="17">
        <v>0</v>
      </c>
      <c r="I90" s="29">
        <v>267.5</v>
      </c>
      <c r="J90" s="29">
        <v>0</v>
      </c>
      <c r="K90" s="29">
        <v>472.5</v>
      </c>
      <c r="L90" s="29">
        <v>303.75</v>
      </c>
      <c r="M90" s="60">
        <v>0</v>
      </c>
      <c r="N90" s="60">
        <v>0</v>
      </c>
      <c r="O90" s="60">
        <v>0</v>
      </c>
      <c r="P90" s="71">
        <v>0</v>
      </c>
      <c r="Q90" s="80"/>
    </row>
    <row r="91" spans="1:17" s="9" customFormat="1" ht="18" customHeight="1">
      <c r="A91" s="25"/>
      <c r="B91" s="15"/>
      <c r="C91" s="15"/>
      <c r="D91" s="16" t="s">
        <v>354</v>
      </c>
      <c r="E91" s="17">
        <v>0</v>
      </c>
      <c r="F91" s="17">
        <v>0</v>
      </c>
      <c r="G91" s="17">
        <v>0</v>
      </c>
      <c r="H91" s="17">
        <v>132.05</v>
      </c>
      <c r="I91" s="29">
        <v>2.75</v>
      </c>
      <c r="J91" s="29">
        <v>1.5</v>
      </c>
      <c r="K91" s="29">
        <v>21.75</v>
      </c>
      <c r="L91" s="29">
        <v>0</v>
      </c>
      <c r="M91" s="60">
        <v>0</v>
      </c>
      <c r="N91" s="60">
        <v>1.5</v>
      </c>
      <c r="O91" s="60">
        <v>0</v>
      </c>
      <c r="P91" s="71">
        <v>0</v>
      </c>
      <c r="Q91" s="33"/>
    </row>
    <row r="92" spans="1:17" s="9" customFormat="1" ht="16.5" customHeight="1">
      <c r="A92" s="25"/>
      <c r="B92" s="15"/>
      <c r="C92" s="15"/>
      <c r="D92" s="16" t="s">
        <v>342</v>
      </c>
      <c r="E92" s="17">
        <v>0</v>
      </c>
      <c r="F92" s="17">
        <v>0</v>
      </c>
      <c r="G92" s="17">
        <v>0</v>
      </c>
      <c r="H92" s="17">
        <v>480</v>
      </c>
      <c r="I92" s="29">
        <v>455</v>
      </c>
      <c r="J92" s="29">
        <v>690</v>
      </c>
      <c r="K92" s="29">
        <v>695</v>
      </c>
      <c r="L92" s="29">
        <v>640</v>
      </c>
      <c r="M92" s="60">
        <v>565</v>
      </c>
      <c r="N92" s="60">
        <v>610</v>
      </c>
      <c r="O92" s="60">
        <v>550</v>
      </c>
      <c r="P92" s="71">
        <v>500</v>
      </c>
      <c r="Q92" s="33"/>
    </row>
    <row r="93" spans="1:17" s="9" customFormat="1" ht="16.5" customHeight="1">
      <c r="A93" s="25"/>
      <c r="B93" s="15"/>
      <c r="C93" s="15"/>
      <c r="D93" s="16" t="s">
        <v>444</v>
      </c>
      <c r="E93" s="17"/>
      <c r="F93" s="17"/>
      <c r="G93" s="17"/>
      <c r="H93" s="17"/>
      <c r="I93" s="29"/>
      <c r="J93" s="29"/>
      <c r="K93" s="29"/>
      <c r="L93" s="29"/>
      <c r="M93" s="60"/>
      <c r="N93" s="60">
        <v>0</v>
      </c>
      <c r="O93" s="60">
        <v>25</v>
      </c>
      <c r="P93" s="71">
        <v>0</v>
      </c>
      <c r="Q93" s="33"/>
    </row>
    <row r="94" spans="1:17" s="9" customFormat="1" ht="18" customHeight="1">
      <c r="A94" s="25"/>
      <c r="B94" s="15"/>
      <c r="C94" s="15" t="s">
        <v>339</v>
      </c>
      <c r="D94" s="16"/>
      <c r="E94" s="17">
        <v>0</v>
      </c>
      <c r="F94" s="17">
        <v>0</v>
      </c>
      <c r="G94" s="17">
        <v>0</v>
      </c>
      <c r="H94" s="29">
        <f aca="true" t="shared" si="20" ref="H94:M94">ROUND(SUM(H88:H92),5)</f>
        <v>612.05</v>
      </c>
      <c r="I94" s="29">
        <f t="shared" si="20"/>
        <v>725.25</v>
      </c>
      <c r="J94" s="29">
        <f t="shared" si="20"/>
        <v>691.5</v>
      </c>
      <c r="K94" s="29">
        <f t="shared" si="20"/>
        <v>1189.25</v>
      </c>
      <c r="L94" s="29">
        <f t="shared" si="20"/>
        <v>943.75</v>
      </c>
      <c r="M94" s="29">
        <f t="shared" si="20"/>
        <v>565</v>
      </c>
      <c r="N94" s="29">
        <f>ROUND(SUM(N88:N93),5)</f>
        <v>611.5</v>
      </c>
      <c r="O94" s="29">
        <f>ROUND(SUM(O88:O93),5)</f>
        <v>825</v>
      </c>
      <c r="P94" s="71">
        <f>ROUND(SUM(P88:P93),5)</f>
        <v>500</v>
      </c>
      <c r="Q94" s="33"/>
    </row>
    <row r="95" spans="1:17" s="9" customFormat="1" ht="25.5" customHeight="1">
      <c r="A95" s="25"/>
      <c r="B95" s="15"/>
      <c r="C95" s="15" t="s">
        <v>34</v>
      </c>
      <c r="D95" s="16"/>
      <c r="E95" s="17"/>
      <c r="F95" s="17"/>
      <c r="G95" s="17"/>
      <c r="H95" s="17"/>
      <c r="I95" s="29"/>
      <c r="J95" s="29"/>
      <c r="K95" s="29"/>
      <c r="L95" s="43"/>
      <c r="M95" s="61"/>
      <c r="N95" s="61"/>
      <c r="O95" s="60"/>
      <c r="P95" s="71"/>
      <c r="Q95" s="33"/>
    </row>
    <row r="96" spans="1:17" s="9" customFormat="1" ht="15.75">
      <c r="A96" s="25"/>
      <c r="B96" s="15"/>
      <c r="C96" s="15"/>
      <c r="D96" s="16" t="s">
        <v>35</v>
      </c>
      <c r="E96" s="17">
        <v>255</v>
      </c>
      <c r="F96" s="29">
        <v>225</v>
      </c>
      <c r="G96" s="17">
        <v>105</v>
      </c>
      <c r="H96" s="17">
        <v>75</v>
      </c>
      <c r="I96" s="29">
        <v>105</v>
      </c>
      <c r="J96" s="29">
        <v>165</v>
      </c>
      <c r="K96" s="29">
        <v>150</v>
      </c>
      <c r="L96" s="29">
        <v>180</v>
      </c>
      <c r="M96" s="60">
        <v>210</v>
      </c>
      <c r="N96" s="60">
        <v>135</v>
      </c>
      <c r="O96" s="60">
        <v>45</v>
      </c>
      <c r="P96" s="71">
        <v>75</v>
      </c>
      <c r="Q96" s="33"/>
    </row>
    <row r="97" spans="1:17" s="9" customFormat="1" ht="15.75">
      <c r="A97" s="25"/>
      <c r="B97" s="15"/>
      <c r="C97" s="15" t="s">
        <v>36</v>
      </c>
      <c r="D97" s="16"/>
      <c r="E97" s="17">
        <f aca="true" t="shared" si="21" ref="E97:P97">ROUND(SUM(E96:E96),5)</f>
        <v>255</v>
      </c>
      <c r="F97" s="17">
        <f t="shared" si="21"/>
        <v>225</v>
      </c>
      <c r="G97" s="17">
        <f t="shared" si="21"/>
        <v>105</v>
      </c>
      <c r="H97" s="17">
        <f t="shared" si="21"/>
        <v>75</v>
      </c>
      <c r="I97" s="17">
        <f t="shared" si="21"/>
        <v>105</v>
      </c>
      <c r="J97" s="17">
        <f t="shared" si="21"/>
        <v>165</v>
      </c>
      <c r="K97" s="17">
        <f t="shared" si="21"/>
        <v>150</v>
      </c>
      <c r="L97" s="17">
        <f t="shared" si="21"/>
        <v>180</v>
      </c>
      <c r="M97" s="60">
        <f t="shared" si="21"/>
        <v>210</v>
      </c>
      <c r="N97" s="60">
        <f t="shared" si="21"/>
        <v>135</v>
      </c>
      <c r="O97" s="60">
        <f t="shared" si="21"/>
        <v>45</v>
      </c>
      <c r="P97" s="60">
        <f t="shared" si="21"/>
        <v>75</v>
      </c>
      <c r="Q97" s="33"/>
    </row>
    <row r="98" spans="1:17" s="9" customFormat="1" ht="25.5" customHeight="1">
      <c r="A98" s="25"/>
      <c r="B98" s="15"/>
      <c r="C98" s="15" t="s">
        <v>37</v>
      </c>
      <c r="D98" s="16"/>
      <c r="E98" s="17"/>
      <c r="F98" s="17"/>
      <c r="G98" s="17"/>
      <c r="H98" s="17"/>
      <c r="I98" s="29"/>
      <c r="J98" s="29"/>
      <c r="K98" s="29"/>
      <c r="L98" s="43"/>
      <c r="M98" s="61"/>
      <c r="N98" s="61"/>
      <c r="O98" s="60"/>
      <c r="P98" s="71"/>
      <c r="Q98" s="33"/>
    </row>
    <row r="99" spans="1:17" s="9" customFormat="1" ht="15.75">
      <c r="A99" s="25"/>
      <c r="B99" s="15"/>
      <c r="C99" s="15"/>
      <c r="D99" s="16" t="s">
        <v>38</v>
      </c>
      <c r="E99" s="17">
        <v>18150.07</v>
      </c>
      <c r="F99" s="17">
        <v>17134.58</v>
      </c>
      <c r="G99" s="17">
        <v>19234.99</v>
      </c>
      <c r="H99" s="17">
        <v>21431.44</v>
      </c>
      <c r="I99" s="29">
        <v>20581.59</v>
      </c>
      <c r="J99" s="29">
        <v>21711.57</v>
      </c>
      <c r="K99" s="29">
        <v>23807.77</v>
      </c>
      <c r="L99" s="29">
        <v>16099.3</v>
      </c>
      <c r="M99" s="60">
        <v>18109.26</v>
      </c>
      <c r="N99" s="60">
        <v>11850.35</v>
      </c>
      <c r="O99" s="60">
        <v>8345.94</v>
      </c>
      <c r="P99" s="71">
        <v>3750</v>
      </c>
      <c r="Q99" s="33"/>
    </row>
    <row r="100" spans="1:17" s="9" customFormat="1" ht="15.75">
      <c r="A100" s="25"/>
      <c r="B100" s="15"/>
      <c r="C100" s="15"/>
      <c r="D100" s="16" t="s">
        <v>230</v>
      </c>
      <c r="E100" s="17">
        <v>1476</v>
      </c>
      <c r="F100" s="17">
        <v>1670</v>
      </c>
      <c r="G100" s="17">
        <v>1266</v>
      </c>
      <c r="H100" s="17">
        <v>2128</v>
      </c>
      <c r="I100" s="29">
        <v>1465</v>
      </c>
      <c r="J100" s="29">
        <v>2740</v>
      </c>
      <c r="K100" s="29">
        <v>2015</v>
      </c>
      <c r="L100" s="29">
        <v>2185</v>
      </c>
      <c r="M100" s="60">
        <v>3380</v>
      </c>
      <c r="N100" s="60">
        <v>3275</v>
      </c>
      <c r="O100" s="60">
        <v>2365</v>
      </c>
      <c r="P100" s="71">
        <v>2350</v>
      </c>
      <c r="Q100" s="33"/>
    </row>
    <row r="101" spans="1:17" s="9" customFormat="1" ht="15.75">
      <c r="A101" s="25"/>
      <c r="B101" s="15"/>
      <c r="C101" s="15"/>
      <c r="D101" s="16" t="s">
        <v>362</v>
      </c>
      <c r="E101" s="17"/>
      <c r="F101" s="17">
        <v>0</v>
      </c>
      <c r="G101" s="17">
        <v>0</v>
      </c>
      <c r="H101" s="17">
        <v>0</v>
      </c>
      <c r="I101" s="29">
        <v>100</v>
      </c>
      <c r="J101" s="29">
        <v>130</v>
      </c>
      <c r="K101" s="29">
        <v>105</v>
      </c>
      <c r="L101" s="29">
        <v>75</v>
      </c>
      <c r="M101" s="60">
        <v>110</v>
      </c>
      <c r="N101" s="60">
        <v>50</v>
      </c>
      <c r="O101" s="60">
        <v>25</v>
      </c>
      <c r="P101" s="71">
        <v>50</v>
      </c>
      <c r="Q101" s="33"/>
    </row>
    <row r="102" spans="1:17" s="9" customFormat="1" ht="15.75">
      <c r="A102" s="25"/>
      <c r="B102" s="15"/>
      <c r="C102" s="15"/>
      <c r="D102" s="16" t="s">
        <v>363</v>
      </c>
      <c r="E102" s="17"/>
      <c r="F102" s="17">
        <v>0</v>
      </c>
      <c r="G102" s="17">
        <v>0</v>
      </c>
      <c r="H102" s="17">
        <v>0</v>
      </c>
      <c r="I102" s="29">
        <v>55</v>
      </c>
      <c r="J102" s="29">
        <v>105</v>
      </c>
      <c r="K102" s="29">
        <v>130</v>
      </c>
      <c r="L102" s="29">
        <v>80</v>
      </c>
      <c r="M102" s="60">
        <v>150</v>
      </c>
      <c r="N102" s="60">
        <v>300</v>
      </c>
      <c r="O102" s="60">
        <v>250</v>
      </c>
      <c r="P102" s="71">
        <v>300</v>
      </c>
      <c r="Q102" s="82"/>
    </row>
    <row r="103" spans="1:17" s="9" customFormat="1" ht="15.75">
      <c r="A103" s="25"/>
      <c r="B103" s="15"/>
      <c r="C103" s="15"/>
      <c r="D103" s="16" t="s">
        <v>366</v>
      </c>
      <c r="E103" s="17"/>
      <c r="F103" s="17">
        <v>0</v>
      </c>
      <c r="G103" s="17">
        <v>0</v>
      </c>
      <c r="H103" s="17">
        <v>0</v>
      </c>
      <c r="I103" s="29">
        <v>100</v>
      </c>
      <c r="J103" s="29">
        <v>55.95</v>
      </c>
      <c r="K103" s="29">
        <v>200</v>
      </c>
      <c r="L103" s="29">
        <v>150</v>
      </c>
      <c r="M103" s="60">
        <v>150</v>
      </c>
      <c r="N103" s="60">
        <v>0</v>
      </c>
      <c r="O103" s="60">
        <v>0</v>
      </c>
      <c r="P103" s="71">
        <v>0</v>
      </c>
      <c r="Q103" s="33"/>
    </row>
    <row r="104" spans="1:17" s="9" customFormat="1" ht="15.75">
      <c r="A104" s="25"/>
      <c r="B104" s="15"/>
      <c r="C104" s="15" t="s">
        <v>39</v>
      </c>
      <c r="D104" s="16"/>
      <c r="E104" s="17">
        <f>ROUND(SUM(E99:E100),5)</f>
        <v>19626.07</v>
      </c>
      <c r="F104" s="17">
        <f aca="true" t="shared" si="22" ref="F104:P104">ROUND(SUM(F99:F103),5)</f>
        <v>18804.58</v>
      </c>
      <c r="G104" s="17">
        <f t="shared" si="22"/>
        <v>20500.99</v>
      </c>
      <c r="H104" s="17">
        <f t="shared" si="22"/>
        <v>23559.44</v>
      </c>
      <c r="I104" s="29">
        <f t="shared" si="22"/>
        <v>22301.59</v>
      </c>
      <c r="J104" s="29">
        <f t="shared" si="22"/>
        <v>24742.52</v>
      </c>
      <c r="K104" s="29">
        <f t="shared" si="22"/>
        <v>26257.77</v>
      </c>
      <c r="L104" s="29">
        <f t="shared" si="22"/>
        <v>18589.3</v>
      </c>
      <c r="M104" s="60">
        <f t="shared" si="22"/>
        <v>21899.26</v>
      </c>
      <c r="N104" s="60">
        <f t="shared" si="22"/>
        <v>15475.35</v>
      </c>
      <c r="O104" s="60">
        <f t="shared" si="22"/>
        <v>10985.94</v>
      </c>
      <c r="P104" s="60">
        <f t="shared" si="22"/>
        <v>6450</v>
      </c>
      <c r="Q104" s="33"/>
    </row>
    <row r="105" spans="1:17" s="9" customFormat="1" ht="25.5" customHeight="1">
      <c r="A105" s="25"/>
      <c r="B105" s="15"/>
      <c r="C105" s="15" t="s">
        <v>40</v>
      </c>
      <c r="D105" s="16"/>
      <c r="E105" s="17"/>
      <c r="F105" s="17"/>
      <c r="G105" s="17"/>
      <c r="H105" s="17"/>
      <c r="I105" s="29"/>
      <c r="J105" s="29"/>
      <c r="K105" s="29"/>
      <c r="L105" s="43"/>
      <c r="M105" s="61"/>
      <c r="N105" s="61"/>
      <c r="O105" s="60"/>
      <c r="P105" s="71"/>
      <c r="Q105" s="33"/>
    </row>
    <row r="106" spans="1:17" s="9" customFormat="1" ht="15.75">
      <c r="A106" s="25" t="s">
        <v>280</v>
      </c>
      <c r="B106" s="34"/>
      <c r="C106" s="15"/>
      <c r="D106" s="16" t="s">
        <v>41</v>
      </c>
      <c r="E106" s="17">
        <v>150</v>
      </c>
      <c r="F106" s="17">
        <v>0</v>
      </c>
      <c r="G106" s="17">
        <v>0</v>
      </c>
      <c r="H106" s="17">
        <v>0</v>
      </c>
      <c r="I106" s="29">
        <v>0</v>
      </c>
      <c r="J106" s="29">
        <v>0</v>
      </c>
      <c r="K106" s="29">
        <v>0</v>
      </c>
      <c r="L106" s="29">
        <v>0</v>
      </c>
      <c r="M106" s="60">
        <v>0</v>
      </c>
      <c r="N106" s="60">
        <v>0</v>
      </c>
      <c r="O106" s="60">
        <v>0</v>
      </c>
      <c r="P106" s="71">
        <v>0</v>
      </c>
      <c r="Q106" s="33"/>
    </row>
    <row r="107" spans="1:17" s="9" customFormat="1" ht="15.75">
      <c r="A107" s="25"/>
      <c r="B107" s="15"/>
      <c r="C107" s="15" t="s">
        <v>42</v>
      </c>
      <c r="D107" s="16"/>
      <c r="E107" s="17">
        <v>150</v>
      </c>
      <c r="F107" s="17">
        <v>0</v>
      </c>
      <c r="G107" s="17">
        <v>0</v>
      </c>
      <c r="H107" s="17">
        <v>0</v>
      </c>
      <c r="I107" s="29">
        <v>0</v>
      </c>
      <c r="J107" s="29">
        <v>0</v>
      </c>
      <c r="K107" s="29">
        <v>0</v>
      </c>
      <c r="L107" s="29">
        <v>0</v>
      </c>
      <c r="M107" s="60">
        <v>0</v>
      </c>
      <c r="N107" s="60">
        <v>0</v>
      </c>
      <c r="O107" s="60">
        <v>0</v>
      </c>
      <c r="P107" s="71">
        <v>0</v>
      </c>
      <c r="Q107" s="33"/>
    </row>
    <row r="108" spans="1:17" s="9" customFormat="1" ht="25.5" customHeight="1">
      <c r="A108" s="25"/>
      <c r="B108" s="15"/>
      <c r="C108" s="15" t="s">
        <v>43</v>
      </c>
      <c r="D108" s="16"/>
      <c r="E108" s="17"/>
      <c r="F108" s="17"/>
      <c r="G108" s="17"/>
      <c r="H108" s="17"/>
      <c r="I108" s="29"/>
      <c r="J108" s="29"/>
      <c r="K108" s="29"/>
      <c r="L108" s="43"/>
      <c r="M108" s="61"/>
      <c r="N108" s="61"/>
      <c r="O108" s="60"/>
      <c r="P108" s="71"/>
      <c r="Q108" s="33"/>
    </row>
    <row r="109" spans="1:17" s="9" customFormat="1" ht="15.75">
      <c r="A109" s="25"/>
      <c r="B109" s="15"/>
      <c r="C109" s="15"/>
      <c r="D109" s="16" t="s">
        <v>44</v>
      </c>
      <c r="E109" s="17">
        <v>2600</v>
      </c>
      <c r="F109" s="17">
        <v>3110</v>
      </c>
      <c r="G109" s="17">
        <v>2725</v>
      </c>
      <c r="H109" s="17">
        <v>3195</v>
      </c>
      <c r="I109" s="29">
        <v>3395</v>
      </c>
      <c r="J109" s="29">
        <v>3895</v>
      </c>
      <c r="K109" s="29">
        <v>3430</v>
      </c>
      <c r="L109" s="29">
        <v>3360</v>
      </c>
      <c r="M109" s="60">
        <v>3210</v>
      </c>
      <c r="N109" s="60">
        <v>4175</v>
      </c>
      <c r="O109" s="60">
        <v>3605</v>
      </c>
      <c r="P109" s="71">
        <v>3800</v>
      </c>
      <c r="Q109" s="80" t="s">
        <v>462</v>
      </c>
    </row>
    <row r="110" spans="1:17" s="9" customFormat="1" ht="15.75">
      <c r="A110" s="25"/>
      <c r="B110" s="15"/>
      <c r="C110" s="15" t="s">
        <v>45</v>
      </c>
      <c r="D110" s="16"/>
      <c r="E110" s="17">
        <f aca="true" t="shared" si="23" ref="E110:P110">ROUND(SUM(E109:E109),5)</f>
        <v>2600</v>
      </c>
      <c r="F110" s="17">
        <f t="shared" si="23"/>
        <v>3110</v>
      </c>
      <c r="G110" s="17">
        <f t="shared" si="23"/>
        <v>2725</v>
      </c>
      <c r="H110" s="17">
        <f t="shared" si="23"/>
        <v>3195</v>
      </c>
      <c r="I110" s="17">
        <f t="shared" si="23"/>
        <v>3395</v>
      </c>
      <c r="J110" s="17">
        <f t="shared" si="23"/>
        <v>3895</v>
      </c>
      <c r="K110" s="17">
        <f t="shared" si="23"/>
        <v>3430</v>
      </c>
      <c r="L110" s="17">
        <f t="shared" si="23"/>
        <v>3360</v>
      </c>
      <c r="M110" s="60">
        <f t="shared" si="23"/>
        <v>3210</v>
      </c>
      <c r="N110" s="60">
        <f t="shared" si="23"/>
        <v>4175</v>
      </c>
      <c r="O110" s="60">
        <f t="shared" si="23"/>
        <v>3605</v>
      </c>
      <c r="P110" s="60">
        <f t="shared" si="23"/>
        <v>3800</v>
      </c>
      <c r="Q110" s="33"/>
    </row>
    <row r="111" spans="1:17" s="9" customFormat="1" ht="25.5" customHeight="1">
      <c r="A111" s="25"/>
      <c r="B111" s="15" t="s">
        <v>46</v>
      </c>
      <c r="C111" s="15"/>
      <c r="D111" s="16"/>
      <c r="E111" s="17">
        <f>ROUND(E97+E104+E107+E110,5)</f>
        <v>22631.07</v>
      </c>
      <c r="F111" s="17">
        <f>ROUND(F97+F104+F107+F110,5)</f>
        <v>22139.58</v>
      </c>
      <c r="G111" s="17">
        <f>ROUND(G97+G104+G107+G110,5)</f>
        <v>23330.99</v>
      </c>
      <c r="H111" s="17">
        <f aca="true" t="shared" si="24" ref="H111:P111">ROUND(H94+H97+H104+H107+H110,5)</f>
        <v>27441.49</v>
      </c>
      <c r="I111" s="29">
        <f t="shared" si="24"/>
        <v>26526.84</v>
      </c>
      <c r="J111" s="29">
        <f t="shared" si="24"/>
        <v>29494.02</v>
      </c>
      <c r="K111" s="29">
        <f t="shared" si="24"/>
        <v>31027.02</v>
      </c>
      <c r="L111" s="29">
        <f t="shared" si="24"/>
        <v>23073.05</v>
      </c>
      <c r="M111" s="60">
        <f t="shared" si="24"/>
        <v>25884.26</v>
      </c>
      <c r="N111" s="60">
        <f t="shared" si="24"/>
        <v>20396.85</v>
      </c>
      <c r="O111" s="60">
        <f t="shared" si="24"/>
        <v>15460.94</v>
      </c>
      <c r="P111" s="60">
        <f t="shared" si="24"/>
        <v>10825</v>
      </c>
      <c r="Q111" s="33"/>
    </row>
    <row r="112" spans="1:17" s="9" customFormat="1" ht="25.5" customHeight="1">
      <c r="A112" s="25"/>
      <c r="B112" s="15" t="s">
        <v>47</v>
      </c>
      <c r="C112" s="15"/>
      <c r="D112" s="16"/>
      <c r="E112" s="17"/>
      <c r="F112" s="17"/>
      <c r="G112" s="17"/>
      <c r="H112" s="17"/>
      <c r="I112" s="29"/>
      <c r="J112" s="29"/>
      <c r="K112" s="29"/>
      <c r="L112" s="43"/>
      <c r="M112" s="61"/>
      <c r="N112" s="61"/>
      <c r="O112" s="60"/>
      <c r="P112" s="71"/>
      <c r="Q112" s="33"/>
    </row>
    <row r="113" spans="1:17" s="9" customFormat="1" ht="15" customHeight="1">
      <c r="A113" s="25"/>
      <c r="B113" s="15"/>
      <c r="C113" s="15" t="s">
        <v>211</v>
      </c>
      <c r="D113" s="16"/>
      <c r="E113" s="17">
        <v>6</v>
      </c>
      <c r="F113" s="17">
        <v>514.34</v>
      </c>
      <c r="G113" s="17">
        <v>8255.35</v>
      </c>
      <c r="H113" s="17">
        <v>7346.99</v>
      </c>
      <c r="I113" s="29">
        <v>6541.05</v>
      </c>
      <c r="J113" s="29">
        <v>5958.15</v>
      </c>
      <c r="K113" s="29">
        <v>14239.71</v>
      </c>
      <c r="L113" s="29">
        <v>7345.48</v>
      </c>
      <c r="M113" s="60">
        <v>10258.77</v>
      </c>
      <c r="N113" s="60">
        <v>9355.44</v>
      </c>
      <c r="O113" s="60">
        <v>7490.46</v>
      </c>
      <c r="P113" s="71">
        <v>7500</v>
      </c>
      <c r="Q113" s="33"/>
    </row>
    <row r="114" spans="1:17" s="9" customFormat="1" ht="15.75">
      <c r="A114" s="25"/>
      <c r="B114" s="15"/>
      <c r="C114" s="15" t="s">
        <v>48</v>
      </c>
      <c r="D114" s="16"/>
      <c r="E114" s="17">
        <v>239.4</v>
      </c>
      <c r="F114" s="17">
        <v>280.2</v>
      </c>
      <c r="G114" s="17">
        <v>275.28</v>
      </c>
      <c r="H114" s="17">
        <v>285</v>
      </c>
      <c r="I114" s="29">
        <v>285</v>
      </c>
      <c r="J114" s="29">
        <v>301.3</v>
      </c>
      <c r="K114" s="29">
        <v>300</v>
      </c>
      <c r="L114" s="29">
        <v>283.96</v>
      </c>
      <c r="M114" s="60">
        <v>300</v>
      </c>
      <c r="N114" s="60">
        <v>357</v>
      </c>
      <c r="O114" s="60">
        <v>338</v>
      </c>
      <c r="P114" s="71">
        <v>350</v>
      </c>
      <c r="Q114" s="33"/>
    </row>
    <row r="115" spans="1:17" s="9" customFormat="1" ht="15.75">
      <c r="A115" s="25"/>
      <c r="B115" s="15"/>
      <c r="C115" s="15" t="s">
        <v>231</v>
      </c>
      <c r="D115" s="16"/>
      <c r="E115" s="17">
        <v>4854.06</v>
      </c>
      <c r="F115" s="17">
        <v>6883.86</v>
      </c>
      <c r="G115" s="17">
        <v>9501</v>
      </c>
      <c r="H115" s="17">
        <v>9539</v>
      </c>
      <c r="I115" s="29">
        <v>11108</v>
      </c>
      <c r="J115" s="29">
        <v>10847</v>
      </c>
      <c r="K115" s="29">
        <v>13411</v>
      </c>
      <c r="L115" s="29">
        <v>12900</v>
      </c>
      <c r="M115" s="60">
        <v>12192</v>
      </c>
      <c r="N115" s="60">
        <v>12830</v>
      </c>
      <c r="O115" s="60">
        <v>17328</v>
      </c>
      <c r="P115" s="108">
        <v>18000</v>
      </c>
      <c r="Q115" s="97"/>
    </row>
    <row r="116" spans="1:17" s="9" customFormat="1" ht="15.75">
      <c r="A116" s="25"/>
      <c r="B116" s="15"/>
      <c r="C116" s="15" t="s">
        <v>243</v>
      </c>
      <c r="D116" s="16"/>
      <c r="E116" s="17">
        <v>486.6</v>
      </c>
      <c r="F116" s="17">
        <v>418.2</v>
      </c>
      <c r="G116" s="17">
        <v>525.76</v>
      </c>
      <c r="H116" s="17">
        <v>752</v>
      </c>
      <c r="I116" s="29">
        <v>614</v>
      </c>
      <c r="J116" s="29">
        <v>685.7</v>
      </c>
      <c r="K116" s="29">
        <v>629</v>
      </c>
      <c r="L116" s="29">
        <v>615.04</v>
      </c>
      <c r="M116" s="60">
        <v>627</v>
      </c>
      <c r="N116" s="60">
        <v>766</v>
      </c>
      <c r="O116" s="60">
        <v>857</v>
      </c>
      <c r="P116" s="71">
        <v>850</v>
      </c>
      <c r="Q116" s="80"/>
    </row>
    <row r="117" spans="1:17" s="9" customFormat="1" ht="15.75">
      <c r="A117" s="25"/>
      <c r="B117" s="15"/>
      <c r="C117" s="15" t="s">
        <v>232</v>
      </c>
      <c r="D117" s="16"/>
      <c r="E117" s="17">
        <v>3773.12</v>
      </c>
      <c r="F117" s="17">
        <v>4589.15</v>
      </c>
      <c r="G117" s="17">
        <v>3848.85</v>
      </c>
      <c r="H117" s="17">
        <v>6220.74</v>
      </c>
      <c r="I117" s="29">
        <v>3821.59</v>
      </c>
      <c r="J117" s="29">
        <v>8076.76</v>
      </c>
      <c r="K117" s="29">
        <v>4127.25</v>
      </c>
      <c r="L117" s="29">
        <v>8050.444</v>
      </c>
      <c r="M117" s="60">
        <v>6298.9</v>
      </c>
      <c r="N117" s="60">
        <v>5556.24</v>
      </c>
      <c r="O117" s="60">
        <v>4203.85</v>
      </c>
      <c r="P117" s="71">
        <v>4000</v>
      </c>
      <c r="Q117" s="33"/>
    </row>
    <row r="118" spans="1:17" s="9" customFormat="1" ht="15.75">
      <c r="A118" s="25"/>
      <c r="B118" s="15"/>
      <c r="C118" s="15" t="s">
        <v>49</v>
      </c>
      <c r="D118" s="16"/>
      <c r="E118" s="17">
        <v>7000</v>
      </c>
      <c r="F118" s="17">
        <v>4000</v>
      </c>
      <c r="G118" s="17">
        <v>4200</v>
      </c>
      <c r="H118" s="17">
        <v>4200</v>
      </c>
      <c r="I118" s="29">
        <v>4400</v>
      </c>
      <c r="J118" s="29">
        <v>4800</v>
      </c>
      <c r="K118" s="29">
        <v>3000</v>
      </c>
      <c r="L118" s="29">
        <v>5400</v>
      </c>
      <c r="M118" s="60">
        <v>5000</v>
      </c>
      <c r="N118" s="60">
        <v>3000</v>
      </c>
      <c r="O118" s="60">
        <v>2500</v>
      </c>
      <c r="P118" s="71">
        <v>2500</v>
      </c>
      <c r="Q118" s="33"/>
    </row>
    <row r="119" spans="1:17" s="9" customFormat="1" ht="15.75">
      <c r="A119" s="25"/>
      <c r="B119" s="15"/>
      <c r="C119" s="15" t="s">
        <v>295</v>
      </c>
      <c r="D119" s="16"/>
      <c r="E119" s="17">
        <v>40</v>
      </c>
      <c r="F119" s="17">
        <v>55</v>
      </c>
      <c r="G119" s="17">
        <v>0</v>
      </c>
      <c r="H119" s="17">
        <v>30</v>
      </c>
      <c r="I119" s="29">
        <v>30</v>
      </c>
      <c r="J119" s="29">
        <v>0</v>
      </c>
      <c r="K119" s="29">
        <v>145</v>
      </c>
      <c r="L119" s="29">
        <v>120</v>
      </c>
      <c r="M119" s="60">
        <v>0</v>
      </c>
      <c r="N119" s="60">
        <v>120</v>
      </c>
      <c r="O119" s="60">
        <v>0</v>
      </c>
      <c r="P119" s="71">
        <v>0</v>
      </c>
      <c r="Q119" s="33"/>
    </row>
    <row r="120" spans="1:17" s="9" customFormat="1" ht="15.75">
      <c r="A120" s="25"/>
      <c r="B120" s="15"/>
      <c r="C120" s="15" t="s">
        <v>364</v>
      </c>
      <c r="D120" s="16"/>
      <c r="E120" s="17">
        <v>707.46</v>
      </c>
      <c r="F120" s="17">
        <v>638.8</v>
      </c>
      <c r="G120" s="17">
        <v>529.86</v>
      </c>
      <c r="H120" s="17">
        <v>1079.29</v>
      </c>
      <c r="I120" s="29">
        <v>763.58</v>
      </c>
      <c r="J120" s="29">
        <v>1281.57</v>
      </c>
      <c r="K120" s="29">
        <v>1524.87</v>
      </c>
      <c r="L120" s="29">
        <v>1352.1</v>
      </c>
      <c r="M120" s="60">
        <v>1334.27</v>
      </c>
      <c r="N120" s="60">
        <v>60</v>
      </c>
      <c r="O120" s="60">
        <v>0</v>
      </c>
      <c r="P120" s="71">
        <v>0</v>
      </c>
      <c r="Q120" s="33"/>
    </row>
    <row r="121" spans="1:17" s="9" customFormat="1" ht="15.75">
      <c r="A121" s="25"/>
      <c r="B121" s="15"/>
      <c r="C121" s="15" t="s">
        <v>286</v>
      </c>
      <c r="D121" s="16"/>
      <c r="E121" s="17">
        <v>0</v>
      </c>
      <c r="F121" s="17">
        <v>0</v>
      </c>
      <c r="G121" s="17">
        <v>0</v>
      </c>
      <c r="H121" s="17">
        <v>0</v>
      </c>
      <c r="I121" s="29">
        <v>0</v>
      </c>
      <c r="J121" s="29">
        <v>0</v>
      </c>
      <c r="K121" s="29">
        <v>0</v>
      </c>
      <c r="L121" s="29">
        <v>0</v>
      </c>
      <c r="M121" s="60">
        <v>0</v>
      </c>
      <c r="N121" s="60">
        <v>0</v>
      </c>
      <c r="O121" s="60">
        <v>0</v>
      </c>
      <c r="P121" s="71">
        <v>0</v>
      </c>
      <c r="Q121" s="33"/>
    </row>
    <row r="122" spans="1:17" s="9" customFormat="1" ht="15.75">
      <c r="A122" s="25"/>
      <c r="B122" s="15"/>
      <c r="C122" s="15" t="s">
        <v>245</v>
      </c>
      <c r="D122" s="16"/>
      <c r="E122" s="17">
        <v>1343.29</v>
      </c>
      <c r="F122" s="17">
        <v>3499.48</v>
      </c>
      <c r="G122" s="17">
        <v>125.89</v>
      </c>
      <c r="H122" s="17">
        <v>692.37</v>
      </c>
      <c r="I122" s="29">
        <v>1000.15</v>
      </c>
      <c r="J122" s="29">
        <v>1098.3</v>
      </c>
      <c r="K122" s="29">
        <v>667.2</v>
      </c>
      <c r="L122" s="29">
        <v>1236.34</v>
      </c>
      <c r="M122" s="60">
        <v>946.5</v>
      </c>
      <c r="N122" s="60">
        <v>0</v>
      </c>
      <c r="O122" s="60">
        <v>0</v>
      </c>
      <c r="P122" s="71">
        <v>0</v>
      </c>
      <c r="Q122" s="33"/>
    </row>
    <row r="123" spans="1:17" s="9" customFormat="1" ht="15.75">
      <c r="A123" s="25"/>
      <c r="B123" s="15"/>
      <c r="C123" s="15" t="s">
        <v>273</v>
      </c>
      <c r="D123" s="16"/>
      <c r="E123" s="17">
        <v>690</v>
      </c>
      <c r="F123" s="17">
        <v>100</v>
      </c>
      <c r="G123" s="17">
        <v>17390.55</v>
      </c>
      <c r="H123" s="17">
        <v>4856.36</v>
      </c>
      <c r="I123" s="29">
        <v>2698.33</v>
      </c>
      <c r="J123" s="29">
        <v>48928</v>
      </c>
      <c r="K123" s="29">
        <v>58821.65</v>
      </c>
      <c r="L123" s="29">
        <v>8656.14</v>
      </c>
      <c r="M123" s="60">
        <v>5293.26</v>
      </c>
      <c r="N123" s="60">
        <v>11489.08</v>
      </c>
      <c r="O123" s="60">
        <v>13104.86</v>
      </c>
      <c r="P123" s="71">
        <v>0</v>
      </c>
      <c r="Q123" s="33"/>
    </row>
    <row r="124" spans="1:17" s="9" customFormat="1" ht="15.75">
      <c r="A124" s="25"/>
      <c r="B124" s="15"/>
      <c r="C124" s="15" t="s">
        <v>274</v>
      </c>
      <c r="D124" s="16"/>
      <c r="E124" s="17">
        <v>0</v>
      </c>
      <c r="F124" s="17">
        <v>0</v>
      </c>
      <c r="G124" s="17">
        <v>2610.29</v>
      </c>
      <c r="H124" s="17">
        <v>840.45</v>
      </c>
      <c r="I124" s="29">
        <v>926.85</v>
      </c>
      <c r="J124" s="29">
        <v>232.65</v>
      </c>
      <c r="K124" s="29">
        <v>263.05</v>
      </c>
      <c r="L124" s="29">
        <v>367.4</v>
      </c>
      <c r="M124" s="60">
        <v>782.4</v>
      </c>
      <c r="N124" s="60">
        <v>565.4</v>
      </c>
      <c r="O124" s="60">
        <v>555.3</v>
      </c>
      <c r="P124" s="71">
        <v>500</v>
      </c>
      <c r="Q124" s="33"/>
    </row>
    <row r="125" spans="1:17" s="9" customFormat="1" ht="15.75">
      <c r="A125" s="25"/>
      <c r="B125" s="15"/>
      <c r="C125" s="15" t="s">
        <v>343</v>
      </c>
      <c r="D125" s="16"/>
      <c r="E125" s="17">
        <v>32</v>
      </c>
      <c r="F125" s="17">
        <v>17.3</v>
      </c>
      <c r="G125" s="17">
        <v>0</v>
      </c>
      <c r="H125" s="17">
        <v>28.98</v>
      </c>
      <c r="I125" s="29">
        <v>25</v>
      </c>
      <c r="J125" s="29">
        <v>25</v>
      </c>
      <c r="K125" s="29">
        <v>0</v>
      </c>
      <c r="L125" s="29">
        <v>25</v>
      </c>
      <c r="M125" s="60">
        <v>0</v>
      </c>
      <c r="N125" s="60">
        <v>0</v>
      </c>
      <c r="O125" s="60">
        <v>15</v>
      </c>
      <c r="P125" s="71">
        <v>0</v>
      </c>
      <c r="Q125" s="33"/>
    </row>
    <row r="126" spans="1:17" s="9" customFormat="1" ht="15.75">
      <c r="A126" s="25"/>
      <c r="B126" s="15"/>
      <c r="C126" s="15" t="s">
        <v>348</v>
      </c>
      <c r="D126" s="16"/>
      <c r="E126" s="17">
        <v>0</v>
      </c>
      <c r="F126" s="17">
        <v>187.6</v>
      </c>
      <c r="G126" s="17">
        <v>240.8</v>
      </c>
      <c r="H126" s="17">
        <v>246</v>
      </c>
      <c r="I126" s="29">
        <v>0</v>
      </c>
      <c r="J126" s="29">
        <v>0</v>
      </c>
      <c r="K126" s="29">
        <v>0</v>
      </c>
      <c r="L126" s="29">
        <v>0</v>
      </c>
      <c r="M126" s="60">
        <v>339.3</v>
      </c>
      <c r="N126" s="60">
        <v>247.02</v>
      </c>
      <c r="O126" s="60">
        <v>0</v>
      </c>
      <c r="P126" s="71">
        <v>0</v>
      </c>
      <c r="Q126" s="33"/>
    </row>
    <row r="127" spans="1:17" s="9" customFormat="1" ht="15.75">
      <c r="A127" s="25"/>
      <c r="B127" s="15"/>
      <c r="C127" s="15" t="s">
        <v>344</v>
      </c>
      <c r="D127" s="16"/>
      <c r="E127" s="17">
        <v>0</v>
      </c>
      <c r="F127" s="17">
        <v>0</v>
      </c>
      <c r="G127" s="17">
        <v>75</v>
      </c>
      <c r="H127" s="17">
        <v>251</v>
      </c>
      <c r="I127" s="29">
        <v>4032</v>
      </c>
      <c r="J127" s="29">
        <v>0</v>
      </c>
      <c r="K127" s="29">
        <v>0</v>
      </c>
      <c r="L127" s="29">
        <v>0</v>
      </c>
      <c r="M127" s="60">
        <v>300</v>
      </c>
      <c r="N127" s="60">
        <v>1050</v>
      </c>
      <c r="O127" s="60">
        <v>0</v>
      </c>
      <c r="P127" s="71">
        <v>0</v>
      </c>
      <c r="Q127" s="33"/>
    </row>
    <row r="128" spans="1:17" s="9" customFormat="1" ht="15.75">
      <c r="A128" s="25"/>
      <c r="B128" s="15"/>
      <c r="C128" s="15" t="s">
        <v>380</v>
      </c>
      <c r="D128" s="16"/>
      <c r="E128" s="17"/>
      <c r="F128" s="17"/>
      <c r="G128" s="17">
        <v>0</v>
      </c>
      <c r="H128" s="17">
        <v>0</v>
      </c>
      <c r="I128" s="29">
        <v>0</v>
      </c>
      <c r="J128" s="29">
        <v>0</v>
      </c>
      <c r="K128" s="29">
        <v>36378</v>
      </c>
      <c r="L128" s="29">
        <v>25576.38</v>
      </c>
      <c r="M128" s="60">
        <v>4023.49</v>
      </c>
      <c r="N128" s="60">
        <v>33489.3</v>
      </c>
      <c r="O128" s="60">
        <v>0</v>
      </c>
      <c r="P128" s="71">
        <v>0</v>
      </c>
      <c r="Q128" s="80" t="s">
        <v>457</v>
      </c>
    </row>
    <row r="129" spans="1:17" s="9" customFormat="1" ht="15.75">
      <c r="A129" s="67"/>
      <c r="B129" s="15"/>
      <c r="C129" s="15" t="s">
        <v>385</v>
      </c>
      <c r="D129" s="16"/>
      <c r="E129" s="17"/>
      <c r="F129" s="17"/>
      <c r="G129" s="17">
        <v>0</v>
      </c>
      <c r="H129" s="17">
        <v>0</v>
      </c>
      <c r="I129" s="29">
        <v>0</v>
      </c>
      <c r="J129" s="29">
        <v>0</v>
      </c>
      <c r="K129" s="29">
        <v>0</v>
      </c>
      <c r="L129" s="29">
        <v>0</v>
      </c>
      <c r="M129" s="60">
        <v>10000</v>
      </c>
      <c r="N129" s="60">
        <v>5763.6</v>
      </c>
      <c r="O129" s="60">
        <v>0</v>
      </c>
      <c r="P129" s="108">
        <v>12000</v>
      </c>
      <c r="Q129" s="80"/>
    </row>
    <row r="130" spans="1:17" s="9" customFormat="1" ht="15.75">
      <c r="A130" s="67"/>
      <c r="B130" s="15"/>
      <c r="C130" s="15" t="s">
        <v>387</v>
      </c>
      <c r="D130" s="16"/>
      <c r="E130" s="17"/>
      <c r="F130" s="17"/>
      <c r="G130" s="17">
        <v>0</v>
      </c>
      <c r="H130" s="17">
        <v>0</v>
      </c>
      <c r="I130" s="29">
        <v>0</v>
      </c>
      <c r="J130" s="29">
        <v>0</v>
      </c>
      <c r="K130" s="29">
        <v>36373.6</v>
      </c>
      <c r="L130" s="29">
        <v>0</v>
      </c>
      <c r="M130" s="60">
        <v>0</v>
      </c>
      <c r="N130" s="60">
        <v>0</v>
      </c>
      <c r="O130" s="60">
        <v>2013.52</v>
      </c>
      <c r="P130" s="71">
        <v>0</v>
      </c>
      <c r="Q130" s="33"/>
    </row>
    <row r="131" spans="1:17" s="9" customFormat="1" ht="15.75">
      <c r="A131" s="25"/>
      <c r="B131" s="15"/>
      <c r="C131" s="15" t="s">
        <v>390</v>
      </c>
      <c r="D131" s="16"/>
      <c r="E131" s="17"/>
      <c r="F131" s="17"/>
      <c r="G131" s="17">
        <v>0</v>
      </c>
      <c r="H131" s="17">
        <v>0</v>
      </c>
      <c r="I131" s="29">
        <v>0</v>
      </c>
      <c r="J131" s="29">
        <v>0</v>
      </c>
      <c r="K131" s="29">
        <v>300</v>
      </c>
      <c r="L131" s="29">
        <v>300</v>
      </c>
      <c r="M131" s="60">
        <v>300</v>
      </c>
      <c r="N131" s="60">
        <v>300</v>
      </c>
      <c r="O131" s="60">
        <v>0</v>
      </c>
      <c r="P131" s="71">
        <v>0</v>
      </c>
      <c r="Q131" s="33"/>
    </row>
    <row r="132" spans="1:17" s="9" customFormat="1" ht="15.75">
      <c r="A132" s="25"/>
      <c r="B132" s="15"/>
      <c r="C132" s="15" t="s">
        <v>395</v>
      </c>
      <c r="D132" s="16"/>
      <c r="E132" s="17"/>
      <c r="F132" s="17"/>
      <c r="G132" s="17">
        <v>0</v>
      </c>
      <c r="H132" s="17">
        <v>0</v>
      </c>
      <c r="I132" s="29">
        <v>0</v>
      </c>
      <c r="J132" s="29">
        <v>0</v>
      </c>
      <c r="K132" s="29">
        <v>185.41</v>
      </c>
      <c r="L132" s="29">
        <v>655.61</v>
      </c>
      <c r="M132" s="60">
        <v>747.73</v>
      </c>
      <c r="N132" s="60">
        <v>631.86</v>
      </c>
      <c r="O132" s="60">
        <v>597.53</v>
      </c>
      <c r="P132" s="71">
        <v>750</v>
      </c>
      <c r="Q132" s="33"/>
    </row>
    <row r="133" spans="1:17" s="9" customFormat="1" ht="15.75">
      <c r="A133" s="25"/>
      <c r="B133" s="15"/>
      <c r="C133" s="15" t="s">
        <v>398</v>
      </c>
      <c r="D133" s="16"/>
      <c r="E133" s="17"/>
      <c r="F133" s="17"/>
      <c r="G133" s="17"/>
      <c r="H133" s="17"/>
      <c r="I133" s="29">
        <v>0</v>
      </c>
      <c r="J133" s="29">
        <v>0</v>
      </c>
      <c r="K133" s="29">
        <v>0</v>
      </c>
      <c r="L133" s="29">
        <v>500</v>
      </c>
      <c r="M133" s="60">
        <v>0</v>
      </c>
      <c r="N133" s="60">
        <v>200</v>
      </c>
      <c r="O133" s="60">
        <v>0</v>
      </c>
      <c r="P133" s="71">
        <v>0</v>
      </c>
      <c r="Q133" s="33"/>
    </row>
    <row r="134" spans="1:17" s="9" customFormat="1" ht="15.75">
      <c r="A134" s="25"/>
      <c r="B134" s="15"/>
      <c r="C134" s="15" t="s">
        <v>426</v>
      </c>
      <c r="D134" s="16"/>
      <c r="E134" s="17"/>
      <c r="F134" s="17"/>
      <c r="G134" s="17"/>
      <c r="H134" s="17"/>
      <c r="I134" s="29"/>
      <c r="J134" s="29">
        <v>0</v>
      </c>
      <c r="K134" s="29">
        <v>0</v>
      </c>
      <c r="L134" s="29">
        <v>0</v>
      </c>
      <c r="M134" s="60">
        <v>243.16</v>
      </c>
      <c r="N134" s="60">
        <v>800.2</v>
      </c>
      <c r="O134" s="60">
        <v>659.8</v>
      </c>
      <c r="P134" s="71">
        <v>1200</v>
      </c>
      <c r="Q134" s="33"/>
    </row>
    <row r="135" spans="1:17" s="9" customFormat="1" ht="15.75">
      <c r="A135" s="25"/>
      <c r="B135" s="15"/>
      <c r="C135" s="15" t="s">
        <v>423</v>
      </c>
      <c r="D135" s="16"/>
      <c r="E135" s="17"/>
      <c r="F135" s="17"/>
      <c r="G135" s="17"/>
      <c r="H135" s="17"/>
      <c r="I135" s="29"/>
      <c r="J135" s="29"/>
      <c r="K135" s="29"/>
      <c r="L135" s="29">
        <v>0</v>
      </c>
      <c r="M135" s="60">
        <v>0</v>
      </c>
      <c r="N135" s="60">
        <v>2500</v>
      </c>
      <c r="O135" s="60">
        <v>0</v>
      </c>
      <c r="P135" s="71">
        <v>0</v>
      </c>
      <c r="Q135" s="33"/>
    </row>
    <row r="136" spans="1:17" s="9" customFormat="1" ht="15.75">
      <c r="A136" s="25"/>
      <c r="B136" s="15"/>
      <c r="C136" s="15" t="s">
        <v>434</v>
      </c>
      <c r="D136" s="16"/>
      <c r="E136" s="17"/>
      <c r="F136" s="17"/>
      <c r="G136" s="17"/>
      <c r="H136" s="17"/>
      <c r="I136" s="29"/>
      <c r="J136" s="29"/>
      <c r="K136" s="29"/>
      <c r="L136" s="29"/>
      <c r="M136" s="60"/>
      <c r="N136" s="60">
        <v>10000</v>
      </c>
      <c r="O136" s="60">
        <v>0</v>
      </c>
      <c r="P136" s="71">
        <v>0</v>
      </c>
      <c r="Q136" s="33"/>
    </row>
    <row r="137" spans="1:17" s="9" customFormat="1" ht="15.75">
      <c r="A137" s="25"/>
      <c r="B137" s="15"/>
      <c r="C137" s="15" t="s">
        <v>445</v>
      </c>
      <c r="D137" s="16"/>
      <c r="E137" s="17"/>
      <c r="F137" s="17"/>
      <c r="G137" s="17"/>
      <c r="H137" s="17"/>
      <c r="I137" s="29"/>
      <c r="J137" s="29"/>
      <c r="K137" s="29"/>
      <c r="L137" s="29"/>
      <c r="M137" s="60"/>
      <c r="N137" s="60">
        <v>0</v>
      </c>
      <c r="O137" s="60">
        <v>6000</v>
      </c>
      <c r="P137" s="71">
        <v>0</v>
      </c>
      <c r="Q137" s="33"/>
    </row>
    <row r="138" spans="1:17" s="9" customFormat="1" ht="25.5" customHeight="1">
      <c r="A138" s="25"/>
      <c r="B138" s="15" t="s">
        <v>50</v>
      </c>
      <c r="C138" s="15"/>
      <c r="D138" s="16"/>
      <c r="E138" s="17">
        <f>ROUND(SUM(E113:E127),5)</f>
        <v>19171.93</v>
      </c>
      <c r="F138" s="17">
        <f>ROUND(SUM(F113:F127),5)</f>
        <v>21183.93</v>
      </c>
      <c r="G138" s="29">
        <f>ROUND(SUM(G113:G132),5)</f>
        <v>47578.63</v>
      </c>
      <c r="H138" s="29">
        <f>ROUND(SUM(H113:H132),5)</f>
        <v>36368.18</v>
      </c>
      <c r="I138" s="29">
        <f>ROUND(SUM(I113:I133),5)</f>
        <v>36245.55</v>
      </c>
      <c r="J138" s="29">
        <f>ROUND(SUM(J113:J134),5)</f>
        <v>82234.43</v>
      </c>
      <c r="K138" s="29">
        <f>ROUND(SUM(K113:K134),5)</f>
        <v>170365.74</v>
      </c>
      <c r="L138" s="29">
        <f>ROUND(SUM(L113:L135),5)</f>
        <v>73383.894</v>
      </c>
      <c r="M138" s="29">
        <f>ROUND(SUM(M113:M135),5)</f>
        <v>58986.78</v>
      </c>
      <c r="N138" s="29">
        <f>ROUND(SUM(N113:N137),5)</f>
        <v>99081.14</v>
      </c>
      <c r="O138" s="29">
        <f>ROUND(SUM(O113:O137),5)</f>
        <v>55663.32</v>
      </c>
      <c r="P138" s="71">
        <f>ROUND(SUM(P113:P137),5)</f>
        <v>47650</v>
      </c>
      <c r="Q138" s="33"/>
    </row>
    <row r="139" spans="1:17" s="9" customFormat="1" ht="25.5" customHeight="1">
      <c r="A139" s="25"/>
      <c r="B139" s="15" t="s">
        <v>51</v>
      </c>
      <c r="C139" s="15"/>
      <c r="D139" s="16"/>
      <c r="E139" s="17"/>
      <c r="F139" s="17"/>
      <c r="G139" s="17"/>
      <c r="H139" s="17"/>
      <c r="I139" s="29"/>
      <c r="J139" s="29"/>
      <c r="K139" s="29"/>
      <c r="L139" s="43"/>
      <c r="M139" s="61"/>
      <c r="N139" s="61"/>
      <c r="O139" s="60"/>
      <c r="P139" s="71"/>
      <c r="Q139" s="33"/>
    </row>
    <row r="140" spans="1:17" s="9" customFormat="1" ht="15.75">
      <c r="A140" s="35"/>
      <c r="B140" s="15"/>
      <c r="C140" s="15" t="s">
        <v>249</v>
      </c>
      <c r="D140" s="16"/>
      <c r="E140" s="17">
        <v>0</v>
      </c>
      <c r="F140" s="17">
        <v>0</v>
      </c>
      <c r="G140" s="17">
        <v>0</v>
      </c>
      <c r="H140" s="17">
        <v>0</v>
      </c>
      <c r="I140" s="29">
        <v>0</v>
      </c>
      <c r="J140" s="29">
        <v>0</v>
      </c>
      <c r="K140" s="29">
        <v>0</v>
      </c>
      <c r="L140" s="29">
        <v>0</v>
      </c>
      <c r="M140" s="60">
        <v>0</v>
      </c>
      <c r="N140" s="60">
        <v>0</v>
      </c>
      <c r="O140" s="60">
        <v>70753.04</v>
      </c>
      <c r="P140" s="108">
        <v>57491</v>
      </c>
      <c r="Q140" s="33"/>
    </row>
    <row r="141" spans="1:17" s="9" customFormat="1" ht="25.5" customHeight="1">
      <c r="A141" s="25"/>
      <c r="B141" s="15" t="s">
        <v>52</v>
      </c>
      <c r="C141" s="15"/>
      <c r="D141" s="16"/>
      <c r="E141" s="17">
        <f aca="true" t="shared" si="25" ref="E141:P141">ROUND(SUM(E140:E140),5)</f>
        <v>0</v>
      </c>
      <c r="F141" s="17">
        <f t="shared" si="25"/>
        <v>0</v>
      </c>
      <c r="G141" s="17">
        <f t="shared" si="25"/>
        <v>0</v>
      </c>
      <c r="H141" s="17">
        <f t="shared" si="25"/>
        <v>0</v>
      </c>
      <c r="I141" s="17">
        <f t="shared" si="25"/>
        <v>0</v>
      </c>
      <c r="J141" s="17">
        <f t="shared" si="25"/>
        <v>0</v>
      </c>
      <c r="K141" s="17">
        <f t="shared" si="25"/>
        <v>0</v>
      </c>
      <c r="L141" s="17">
        <f t="shared" si="25"/>
        <v>0</v>
      </c>
      <c r="M141" s="17">
        <f t="shared" si="25"/>
        <v>0</v>
      </c>
      <c r="N141" s="17">
        <f t="shared" si="25"/>
        <v>0</v>
      </c>
      <c r="O141" s="17">
        <f t="shared" si="25"/>
        <v>70753.04</v>
      </c>
      <c r="P141" s="71">
        <f t="shared" si="25"/>
        <v>57491</v>
      </c>
      <c r="Q141" s="33"/>
    </row>
    <row r="142" spans="1:17" s="9" customFormat="1" ht="25.5" customHeight="1">
      <c r="A142" s="25" t="s">
        <v>53</v>
      </c>
      <c r="B142" s="15"/>
      <c r="C142" s="15"/>
      <c r="D142" s="16"/>
      <c r="E142" s="17">
        <f aca="true" t="shared" si="26" ref="E142:P142">ROUND(+E22+E38+E49+E69+E85+E111+E138+E141,5)</f>
        <v>791474.35</v>
      </c>
      <c r="F142" s="17">
        <f t="shared" si="26"/>
        <v>819102.17</v>
      </c>
      <c r="G142" s="17">
        <f t="shared" si="26"/>
        <v>875917.87</v>
      </c>
      <c r="H142" s="17">
        <f t="shared" si="26"/>
        <v>830880.14</v>
      </c>
      <c r="I142" s="17">
        <f t="shared" si="26"/>
        <v>843741.5</v>
      </c>
      <c r="J142" s="29">
        <f t="shared" si="26"/>
        <v>918564.02</v>
      </c>
      <c r="K142" s="29">
        <f t="shared" si="26"/>
        <v>1025283.7</v>
      </c>
      <c r="L142" s="29">
        <f t="shared" si="26"/>
        <v>937027.514</v>
      </c>
      <c r="M142" s="60">
        <f t="shared" si="26"/>
        <v>1097927</v>
      </c>
      <c r="N142" s="60">
        <f t="shared" si="26"/>
        <v>1351111.06</v>
      </c>
      <c r="O142" s="60">
        <f t="shared" si="26"/>
        <v>1562101.57</v>
      </c>
      <c r="P142" s="60">
        <f t="shared" si="26"/>
        <v>1212821</v>
      </c>
      <c r="Q142" s="33"/>
    </row>
    <row r="143" spans="1:17" s="9" customFormat="1" ht="25.5" customHeight="1">
      <c r="A143" s="25"/>
      <c r="B143" s="15"/>
      <c r="C143" s="15"/>
      <c r="D143" s="16"/>
      <c r="E143" s="17"/>
      <c r="F143" s="34"/>
      <c r="G143" s="17"/>
      <c r="H143" s="17"/>
      <c r="I143" s="29"/>
      <c r="J143" s="43"/>
      <c r="K143" s="43"/>
      <c r="L143" s="33"/>
      <c r="M143" s="61"/>
      <c r="N143" s="61"/>
      <c r="O143" s="60"/>
      <c r="P143" s="109"/>
      <c r="Q143" s="33"/>
    </row>
    <row r="144" spans="1:17" s="9" customFormat="1" ht="25.5" customHeight="1">
      <c r="A144" s="25" t="s">
        <v>54</v>
      </c>
      <c r="B144" s="15"/>
      <c r="C144" s="15"/>
      <c r="D144" s="16"/>
      <c r="E144" s="17"/>
      <c r="F144" s="34"/>
      <c r="G144" s="17"/>
      <c r="H144" s="17"/>
      <c r="I144" s="34"/>
      <c r="J144" s="43"/>
      <c r="K144" s="43"/>
      <c r="L144" s="33"/>
      <c r="M144" s="61"/>
      <c r="N144" s="61"/>
      <c r="O144" s="60"/>
      <c r="P144" s="109"/>
      <c r="Q144" s="33"/>
    </row>
    <row r="145" spans="1:17" s="9" customFormat="1" ht="15.75">
      <c r="A145" s="25"/>
      <c r="B145" s="15" t="s">
        <v>55</v>
      </c>
      <c r="C145" s="15"/>
      <c r="D145" s="16"/>
      <c r="E145" s="17"/>
      <c r="F145" s="34"/>
      <c r="G145" s="17"/>
      <c r="H145" s="17"/>
      <c r="I145" s="34"/>
      <c r="J145" s="43"/>
      <c r="K145" s="43"/>
      <c r="L145" s="33"/>
      <c r="M145" s="61"/>
      <c r="N145" s="61"/>
      <c r="O145" s="60"/>
      <c r="P145" s="109"/>
      <c r="Q145" s="33"/>
    </row>
    <row r="146" spans="1:17" s="9" customFormat="1" ht="15.75">
      <c r="A146" s="25"/>
      <c r="B146" s="15"/>
      <c r="C146" s="15" t="s">
        <v>56</v>
      </c>
      <c r="D146" s="16"/>
      <c r="E146" s="17"/>
      <c r="F146" s="34"/>
      <c r="G146" s="17"/>
      <c r="H146" s="17"/>
      <c r="I146" s="34"/>
      <c r="J146" s="43"/>
      <c r="K146" s="43"/>
      <c r="L146" s="33"/>
      <c r="M146" s="61"/>
      <c r="N146" s="61"/>
      <c r="O146" s="60"/>
      <c r="P146" s="109"/>
      <c r="Q146" s="33"/>
    </row>
    <row r="147" spans="1:17" s="9" customFormat="1" ht="15.75">
      <c r="A147" s="25"/>
      <c r="B147" s="15"/>
      <c r="C147" s="15"/>
      <c r="D147" s="16" t="s">
        <v>212</v>
      </c>
      <c r="E147" s="29">
        <v>4020</v>
      </c>
      <c r="F147" s="29">
        <v>0</v>
      </c>
      <c r="G147" s="29">
        <v>0</v>
      </c>
      <c r="H147" s="29">
        <v>0</v>
      </c>
      <c r="I147" s="29">
        <v>3480</v>
      </c>
      <c r="J147" s="29">
        <v>3510</v>
      </c>
      <c r="K147" s="29">
        <v>3600</v>
      </c>
      <c r="L147" s="29">
        <v>3540</v>
      </c>
      <c r="M147" s="60">
        <v>2683.4</v>
      </c>
      <c r="N147" s="60">
        <v>4320</v>
      </c>
      <c r="O147" s="60">
        <v>3396</v>
      </c>
      <c r="P147" s="71">
        <v>5220</v>
      </c>
      <c r="Q147" s="33"/>
    </row>
    <row r="148" spans="1:17" s="9" customFormat="1" ht="15.75">
      <c r="A148" s="25"/>
      <c r="B148" s="15"/>
      <c r="C148" s="15"/>
      <c r="D148" s="16" t="s">
        <v>266</v>
      </c>
      <c r="E148" s="44">
        <v>983.94</v>
      </c>
      <c r="F148" s="44">
        <v>1007.06</v>
      </c>
      <c r="G148" s="44">
        <v>1418.98</v>
      </c>
      <c r="H148" s="44">
        <v>1474.98</v>
      </c>
      <c r="I148" s="29">
        <v>1477.67</v>
      </c>
      <c r="J148" s="29">
        <v>1396.18</v>
      </c>
      <c r="K148" s="29">
        <v>1168.27</v>
      </c>
      <c r="L148" s="29">
        <v>1165.4</v>
      </c>
      <c r="M148" s="60">
        <v>1272.36</v>
      </c>
      <c r="N148" s="60">
        <v>1099.84</v>
      </c>
      <c r="O148" s="60">
        <v>1448.24</v>
      </c>
      <c r="P148" s="71">
        <v>1500</v>
      </c>
      <c r="Q148" s="34"/>
    </row>
    <row r="149" spans="1:17" s="9" customFormat="1" ht="15.75">
      <c r="A149" s="25"/>
      <c r="B149" s="15"/>
      <c r="C149" s="15"/>
      <c r="D149" s="16" t="s">
        <v>267</v>
      </c>
      <c r="E149" s="44">
        <v>1264.1</v>
      </c>
      <c r="F149" s="44">
        <v>1675.05</v>
      </c>
      <c r="G149" s="44">
        <v>1822.62</v>
      </c>
      <c r="H149" s="44">
        <v>1590.28</v>
      </c>
      <c r="I149" s="29">
        <v>1708.41</v>
      </c>
      <c r="J149" s="29">
        <v>1217.23</v>
      </c>
      <c r="K149" s="29">
        <v>1482.52</v>
      </c>
      <c r="L149" s="29">
        <v>2542.88</v>
      </c>
      <c r="M149" s="60">
        <v>1596.16</v>
      </c>
      <c r="N149" s="60">
        <v>2120.42</v>
      </c>
      <c r="O149" s="60">
        <v>2009.46</v>
      </c>
      <c r="P149" s="71">
        <v>2200</v>
      </c>
      <c r="Q149" s="33"/>
    </row>
    <row r="150" spans="1:17" s="9" customFormat="1" ht="15.75">
      <c r="A150" s="25"/>
      <c r="B150" s="15"/>
      <c r="C150" s="15"/>
      <c r="D150" s="16" t="s">
        <v>256</v>
      </c>
      <c r="E150" s="44">
        <v>780.21</v>
      </c>
      <c r="F150" s="44">
        <v>502.58</v>
      </c>
      <c r="G150" s="44">
        <v>1018.68</v>
      </c>
      <c r="H150" s="44">
        <v>833.01</v>
      </c>
      <c r="I150" s="29">
        <v>924.62</v>
      </c>
      <c r="J150" s="29">
        <v>662.74</v>
      </c>
      <c r="K150" s="29">
        <v>795.29</v>
      </c>
      <c r="L150" s="29">
        <v>863.32</v>
      </c>
      <c r="M150" s="60">
        <v>798.75</v>
      </c>
      <c r="N150" s="60">
        <v>788.66</v>
      </c>
      <c r="O150" s="60">
        <v>254.29</v>
      </c>
      <c r="P150" s="71">
        <v>1000</v>
      </c>
      <c r="Q150" s="33"/>
    </row>
    <row r="151" spans="1:17" s="9" customFormat="1" ht="15.75">
      <c r="A151" s="25"/>
      <c r="B151" s="15"/>
      <c r="C151" s="15"/>
      <c r="D151" s="16" t="s">
        <v>357</v>
      </c>
      <c r="E151" s="44">
        <v>0</v>
      </c>
      <c r="F151" s="44">
        <v>0</v>
      </c>
      <c r="G151" s="44">
        <v>0</v>
      </c>
      <c r="H151" s="44">
        <v>0</v>
      </c>
      <c r="I151" s="29">
        <v>80</v>
      </c>
      <c r="J151" s="29">
        <v>40</v>
      </c>
      <c r="K151" s="29">
        <v>0</v>
      </c>
      <c r="L151" s="29">
        <v>0</v>
      </c>
      <c r="M151" s="60">
        <v>0</v>
      </c>
      <c r="N151" s="60">
        <v>589.34</v>
      </c>
      <c r="O151" s="60">
        <v>696.31</v>
      </c>
      <c r="P151" s="71">
        <v>500</v>
      </c>
      <c r="Q151" s="33"/>
    </row>
    <row r="152" spans="1:17" s="9" customFormat="1" ht="15.75">
      <c r="A152" s="25"/>
      <c r="B152" s="15"/>
      <c r="C152" s="15" t="s">
        <v>57</v>
      </c>
      <c r="D152" s="16"/>
      <c r="E152" s="17">
        <f aca="true" t="shared" si="27" ref="E152:J152">ROUND(SUM(E147:E151),5)</f>
        <v>7048.25</v>
      </c>
      <c r="F152" s="17">
        <f t="shared" si="27"/>
        <v>3184.69</v>
      </c>
      <c r="G152" s="17">
        <f t="shared" si="27"/>
        <v>4260.28</v>
      </c>
      <c r="H152" s="17">
        <f t="shared" si="27"/>
        <v>3898.27</v>
      </c>
      <c r="I152" s="17">
        <f t="shared" si="27"/>
        <v>7670.7</v>
      </c>
      <c r="J152" s="29">
        <f t="shared" si="27"/>
        <v>6826.15</v>
      </c>
      <c r="K152" s="29">
        <f aca="true" t="shared" si="28" ref="K152:P152">ROUND(SUM(K147:K151),5)</f>
        <v>7046.08</v>
      </c>
      <c r="L152" s="29">
        <f t="shared" si="28"/>
        <v>8111.6</v>
      </c>
      <c r="M152" s="29">
        <f t="shared" si="28"/>
        <v>6350.67</v>
      </c>
      <c r="N152" s="29">
        <f t="shared" si="28"/>
        <v>8918.26</v>
      </c>
      <c r="O152" s="29">
        <f>ROUND(SUM(O147:O151),5)</f>
        <v>7804.3</v>
      </c>
      <c r="P152" s="71">
        <f t="shared" si="28"/>
        <v>10420</v>
      </c>
      <c r="Q152" s="33"/>
    </row>
    <row r="153" spans="1:17" s="9" customFormat="1" ht="22.5" customHeight="1">
      <c r="A153" s="25"/>
      <c r="B153" s="15"/>
      <c r="C153" s="15" t="s">
        <v>58</v>
      </c>
      <c r="D153" s="16"/>
      <c r="E153" s="17"/>
      <c r="F153" s="17" t="s">
        <v>349</v>
      </c>
      <c r="G153" s="17"/>
      <c r="H153" s="17"/>
      <c r="I153" s="29"/>
      <c r="J153" s="29"/>
      <c r="K153" s="29"/>
      <c r="L153" s="43"/>
      <c r="M153" s="61"/>
      <c r="N153" s="61"/>
      <c r="O153" s="60"/>
      <c r="P153" s="71"/>
      <c r="Q153" s="33"/>
    </row>
    <row r="154" spans="1:17" s="9" customFormat="1" ht="14.25" customHeight="1">
      <c r="A154" s="25"/>
      <c r="B154" s="15"/>
      <c r="C154" s="15"/>
      <c r="D154" s="16" t="s">
        <v>268</v>
      </c>
      <c r="E154" s="29">
        <v>960</v>
      </c>
      <c r="F154" s="29">
        <v>0</v>
      </c>
      <c r="G154" s="29">
        <v>0</v>
      </c>
      <c r="H154" s="29">
        <v>0</v>
      </c>
      <c r="I154" s="29">
        <v>960</v>
      </c>
      <c r="J154" s="29">
        <v>960</v>
      </c>
      <c r="K154" s="29">
        <v>960</v>
      </c>
      <c r="L154" s="29">
        <v>960</v>
      </c>
      <c r="M154" s="60">
        <v>960</v>
      </c>
      <c r="N154" s="60">
        <v>960</v>
      </c>
      <c r="O154" s="60">
        <v>800</v>
      </c>
      <c r="P154" s="71">
        <v>960</v>
      </c>
      <c r="Q154" s="33"/>
    </row>
    <row r="155" spans="1:17" s="9" customFormat="1" ht="15.75">
      <c r="A155" s="25"/>
      <c r="B155" s="15"/>
      <c r="C155" s="15"/>
      <c r="D155" s="16" t="s">
        <v>312</v>
      </c>
      <c r="E155" s="29">
        <v>28321.01</v>
      </c>
      <c r="F155" s="29">
        <v>32639.63</v>
      </c>
      <c r="G155" s="29">
        <v>31985.99</v>
      </c>
      <c r="H155" s="29">
        <v>31484.19</v>
      </c>
      <c r="I155" s="29">
        <v>33281.58</v>
      </c>
      <c r="J155" s="29">
        <v>32760.61</v>
      </c>
      <c r="K155" s="29">
        <v>32678.36</v>
      </c>
      <c r="L155" s="29">
        <v>33377.37</v>
      </c>
      <c r="M155" s="60">
        <v>34782.27</v>
      </c>
      <c r="N155" s="60">
        <v>44819.48</v>
      </c>
      <c r="O155" s="60">
        <v>31466.9</v>
      </c>
      <c r="P155" s="71">
        <v>46540</v>
      </c>
      <c r="Q155" s="33"/>
    </row>
    <row r="156" spans="1:17" s="9" customFormat="1" ht="15.75">
      <c r="A156" s="25"/>
      <c r="B156" s="15"/>
      <c r="C156" s="15"/>
      <c r="D156" s="16" t="s">
        <v>358</v>
      </c>
      <c r="E156" s="29">
        <v>0</v>
      </c>
      <c r="F156" s="29">
        <v>0</v>
      </c>
      <c r="G156" s="29">
        <v>0</v>
      </c>
      <c r="H156" s="29">
        <v>0</v>
      </c>
      <c r="I156" s="29">
        <v>351.09</v>
      </c>
      <c r="J156" s="29">
        <v>177.4</v>
      </c>
      <c r="K156" s="29">
        <v>90</v>
      </c>
      <c r="L156" s="29">
        <v>0</v>
      </c>
      <c r="M156" s="60">
        <v>0</v>
      </c>
      <c r="N156" s="60">
        <v>232.5</v>
      </c>
      <c r="O156" s="60">
        <v>340</v>
      </c>
      <c r="P156" s="71">
        <v>500</v>
      </c>
      <c r="Q156" s="33"/>
    </row>
    <row r="157" spans="1:17" s="9" customFormat="1" ht="15.75">
      <c r="A157" s="25"/>
      <c r="B157" s="15"/>
      <c r="C157" s="15" t="s">
        <v>59</v>
      </c>
      <c r="D157" s="16"/>
      <c r="E157" s="29">
        <f aca="true" t="shared" si="29" ref="E157:L157">ROUND(SUM(E154:E156),5)</f>
        <v>29281.01</v>
      </c>
      <c r="F157" s="29">
        <f t="shared" si="29"/>
        <v>32639.63</v>
      </c>
      <c r="G157" s="29">
        <f t="shared" si="29"/>
        <v>31985.99</v>
      </c>
      <c r="H157" s="29">
        <f t="shared" si="29"/>
        <v>31484.19</v>
      </c>
      <c r="I157" s="29">
        <f t="shared" si="29"/>
        <v>34592.67</v>
      </c>
      <c r="J157" s="29">
        <f t="shared" si="29"/>
        <v>33898.01</v>
      </c>
      <c r="K157" s="29">
        <f t="shared" si="29"/>
        <v>33728.36</v>
      </c>
      <c r="L157" s="29">
        <f t="shared" si="29"/>
        <v>34337.37</v>
      </c>
      <c r="M157" s="60">
        <f>ROUND(SUM(M154:M156),5)</f>
        <v>35742.27</v>
      </c>
      <c r="N157" s="60">
        <f>ROUND(SUM(N154:N156),5)</f>
        <v>46011.98</v>
      </c>
      <c r="O157" s="60">
        <f>ROUND(SUM(O154:O156),5)</f>
        <v>32606.9</v>
      </c>
      <c r="P157" s="60">
        <f>ROUND(SUM(P154:P156),5)</f>
        <v>48000</v>
      </c>
      <c r="Q157" s="33"/>
    </row>
    <row r="158" spans="1:17" s="9" customFormat="1" ht="25.5" customHeight="1">
      <c r="A158" s="25"/>
      <c r="B158" s="15"/>
      <c r="C158" s="15" t="s">
        <v>60</v>
      </c>
      <c r="D158" s="16"/>
      <c r="E158" s="17"/>
      <c r="F158" s="17"/>
      <c r="G158" s="17"/>
      <c r="H158" s="17"/>
      <c r="I158" s="29"/>
      <c r="J158" s="29"/>
      <c r="K158" s="29"/>
      <c r="L158" s="43"/>
      <c r="M158" s="61"/>
      <c r="N158" s="61"/>
      <c r="O158" s="60"/>
      <c r="P158" s="71"/>
      <c r="Q158" s="33"/>
    </row>
    <row r="159" spans="1:17" s="9" customFormat="1" ht="15.75">
      <c r="A159" s="25"/>
      <c r="B159" s="15"/>
      <c r="C159" s="15"/>
      <c r="D159" s="16" t="s">
        <v>61</v>
      </c>
      <c r="E159" s="17">
        <v>9600</v>
      </c>
      <c r="F159" s="17">
        <v>9825</v>
      </c>
      <c r="G159" s="17">
        <v>7500</v>
      </c>
      <c r="H159" s="17">
        <v>7650</v>
      </c>
      <c r="I159" s="29">
        <v>7800</v>
      </c>
      <c r="J159" s="29">
        <v>7500</v>
      </c>
      <c r="K159" s="29">
        <v>6000</v>
      </c>
      <c r="L159" s="29">
        <v>6000</v>
      </c>
      <c r="M159" s="60">
        <v>8250</v>
      </c>
      <c r="N159" s="60">
        <v>7100</v>
      </c>
      <c r="O159" s="60">
        <v>7100</v>
      </c>
      <c r="P159" s="71">
        <v>7100</v>
      </c>
      <c r="Q159" s="80"/>
    </row>
    <row r="160" spans="1:17" s="9" customFormat="1" ht="15.75">
      <c r="A160" s="25"/>
      <c r="B160" s="15"/>
      <c r="C160" s="15" t="s">
        <v>62</v>
      </c>
      <c r="D160" s="16"/>
      <c r="E160" s="17">
        <f>ROUND(SUM(E158:E159),5)</f>
        <v>9600</v>
      </c>
      <c r="F160" s="17">
        <f>ROUND(SUM(F158:F159),5)</f>
        <v>9825</v>
      </c>
      <c r="G160" s="17">
        <f>ROUND(SUM(G158:G159),5)</f>
        <v>7500</v>
      </c>
      <c r="H160" s="17">
        <f>ROUND(SUM(H158:H159),5)</f>
        <v>7650</v>
      </c>
      <c r="I160" s="29">
        <v>7800</v>
      </c>
      <c r="J160" s="29">
        <v>7500</v>
      </c>
      <c r="K160" s="29">
        <v>6000</v>
      </c>
      <c r="L160" s="29">
        <v>6000</v>
      </c>
      <c r="M160" s="60">
        <v>8250</v>
      </c>
      <c r="N160" s="60">
        <v>7100</v>
      </c>
      <c r="O160" s="60">
        <v>7100</v>
      </c>
      <c r="P160" s="71">
        <v>7100</v>
      </c>
      <c r="Q160" s="70"/>
    </row>
    <row r="161" spans="1:17" s="9" customFormat="1" ht="25.5" customHeight="1">
      <c r="A161" s="25"/>
      <c r="B161" s="15"/>
      <c r="C161" s="15" t="s">
        <v>63</v>
      </c>
      <c r="D161" s="16"/>
      <c r="E161" s="17"/>
      <c r="F161" s="17"/>
      <c r="G161" s="17"/>
      <c r="H161" s="17"/>
      <c r="I161" s="29"/>
      <c r="J161" s="29"/>
      <c r="K161" s="29"/>
      <c r="L161" s="43"/>
      <c r="M161" s="60"/>
      <c r="N161" s="60"/>
      <c r="O161" s="60"/>
      <c r="P161" s="71"/>
      <c r="Q161" s="33"/>
    </row>
    <row r="162" spans="1:17" s="9" customFormat="1" ht="15.75">
      <c r="A162" s="25"/>
      <c r="B162" s="15"/>
      <c r="C162" s="15"/>
      <c r="D162" s="16" t="s">
        <v>250</v>
      </c>
      <c r="E162" s="17">
        <v>0</v>
      </c>
      <c r="F162" s="17">
        <v>0</v>
      </c>
      <c r="G162" s="17">
        <v>0</v>
      </c>
      <c r="H162" s="17">
        <v>0</v>
      </c>
      <c r="I162" s="29">
        <v>0</v>
      </c>
      <c r="J162" s="29">
        <v>0</v>
      </c>
      <c r="K162" s="29">
        <v>0</v>
      </c>
      <c r="L162" s="29">
        <v>0</v>
      </c>
      <c r="M162" s="60">
        <v>0</v>
      </c>
      <c r="N162" s="60">
        <v>0</v>
      </c>
      <c r="O162" s="60">
        <v>0</v>
      </c>
      <c r="P162" s="71">
        <v>0</v>
      </c>
      <c r="Q162" s="33"/>
    </row>
    <row r="163" spans="1:17" s="9" customFormat="1" ht="15.75">
      <c r="A163" s="25"/>
      <c r="B163" s="15"/>
      <c r="C163" s="15"/>
      <c r="D163" s="16" t="s">
        <v>213</v>
      </c>
      <c r="E163" s="17">
        <v>0</v>
      </c>
      <c r="F163" s="17">
        <v>0</v>
      </c>
      <c r="G163" s="17">
        <v>150.95</v>
      </c>
      <c r="H163" s="17">
        <v>179.89</v>
      </c>
      <c r="I163" s="29">
        <v>172.71</v>
      </c>
      <c r="J163" s="29">
        <v>127.7</v>
      </c>
      <c r="K163" s="29">
        <v>190.75</v>
      </c>
      <c r="L163" s="29">
        <v>165.63</v>
      </c>
      <c r="M163" s="60">
        <v>161.01</v>
      </c>
      <c r="N163" s="60">
        <v>172.99</v>
      </c>
      <c r="O163" s="60">
        <v>147.11</v>
      </c>
      <c r="P163" s="71">
        <v>175</v>
      </c>
      <c r="Q163" s="33"/>
    </row>
    <row r="164" spans="1:17" s="9" customFormat="1" ht="15.75">
      <c r="A164" s="25"/>
      <c r="B164" s="15"/>
      <c r="C164" s="15"/>
      <c r="D164" s="16" t="s">
        <v>251</v>
      </c>
      <c r="E164" s="17"/>
      <c r="F164" s="17">
        <v>946.15</v>
      </c>
      <c r="G164" s="17">
        <v>594.76</v>
      </c>
      <c r="H164" s="17">
        <v>1431.11</v>
      </c>
      <c r="I164" s="29">
        <v>1529.95</v>
      </c>
      <c r="J164" s="29">
        <v>0</v>
      </c>
      <c r="K164" s="29">
        <v>0</v>
      </c>
      <c r="L164" s="29">
        <v>0</v>
      </c>
      <c r="M164" s="60">
        <v>0</v>
      </c>
      <c r="N164" s="60">
        <v>0</v>
      </c>
      <c r="O164" s="60">
        <v>0</v>
      </c>
      <c r="P164" s="71">
        <v>0</v>
      </c>
      <c r="Q164" s="33"/>
    </row>
    <row r="165" spans="1:17" s="9" customFormat="1" ht="15.75">
      <c r="A165" s="25"/>
      <c r="B165" s="15"/>
      <c r="C165" s="15"/>
      <c r="D165" s="16" t="s">
        <v>367</v>
      </c>
      <c r="E165" s="17"/>
      <c r="F165" s="17">
        <v>0</v>
      </c>
      <c r="G165" s="17">
        <v>0</v>
      </c>
      <c r="H165" s="17">
        <v>0</v>
      </c>
      <c r="I165" s="29">
        <v>0</v>
      </c>
      <c r="J165" s="29">
        <v>477.09</v>
      </c>
      <c r="K165" s="29">
        <v>548.9</v>
      </c>
      <c r="L165" s="29">
        <v>761.01</v>
      </c>
      <c r="M165" s="60">
        <v>718.18</v>
      </c>
      <c r="N165" s="60">
        <v>502.23</v>
      </c>
      <c r="O165" s="60">
        <v>759.4</v>
      </c>
      <c r="P165" s="71">
        <v>800</v>
      </c>
      <c r="Q165" s="33"/>
    </row>
    <row r="166" spans="1:17" s="9" customFormat="1" ht="15.75">
      <c r="A166" s="25"/>
      <c r="B166" s="15"/>
      <c r="C166" s="15"/>
      <c r="D166" s="16" t="s">
        <v>368</v>
      </c>
      <c r="E166" s="17">
        <v>580.93</v>
      </c>
      <c r="F166" s="17">
        <v>0</v>
      </c>
      <c r="G166" s="17">
        <v>0</v>
      </c>
      <c r="H166" s="17">
        <v>0</v>
      </c>
      <c r="I166" s="29">
        <v>0</v>
      </c>
      <c r="J166" s="29">
        <v>1658.18</v>
      </c>
      <c r="K166" s="29">
        <v>0</v>
      </c>
      <c r="L166" s="29">
        <v>822.75</v>
      </c>
      <c r="M166" s="60">
        <v>1719.85</v>
      </c>
      <c r="N166" s="60">
        <v>830.8</v>
      </c>
      <c r="O166" s="60">
        <v>0</v>
      </c>
      <c r="P166" s="71">
        <v>850</v>
      </c>
      <c r="Q166" s="33"/>
    </row>
    <row r="167" spans="1:17" s="9" customFormat="1" ht="15.75">
      <c r="A167" s="25"/>
      <c r="B167" s="15"/>
      <c r="C167" s="15" t="s">
        <v>64</v>
      </c>
      <c r="D167" s="16"/>
      <c r="E167" s="17">
        <f aca="true" t="shared" si="30" ref="E167:J167">ROUND(SUM(E162:E166),5)</f>
        <v>580.93</v>
      </c>
      <c r="F167" s="17">
        <f t="shared" si="30"/>
        <v>946.15</v>
      </c>
      <c r="G167" s="17">
        <f t="shared" si="30"/>
        <v>745.71</v>
      </c>
      <c r="H167" s="17">
        <f t="shared" si="30"/>
        <v>1611</v>
      </c>
      <c r="I167" s="17">
        <f t="shared" si="30"/>
        <v>1702.66</v>
      </c>
      <c r="J167" s="29">
        <f t="shared" si="30"/>
        <v>2262.97</v>
      </c>
      <c r="K167" s="29">
        <f aca="true" t="shared" si="31" ref="K167:P167">ROUND(SUM(K162:K166),5)</f>
        <v>739.65</v>
      </c>
      <c r="L167" s="29">
        <f t="shared" si="31"/>
        <v>1749.39</v>
      </c>
      <c r="M167" s="60">
        <f t="shared" si="31"/>
        <v>2599.04</v>
      </c>
      <c r="N167" s="60">
        <f t="shared" si="31"/>
        <v>1506.02</v>
      </c>
      <c r="O167" s="60">
        <f t="shared" si="31"/>
        <v>906.51</v>
      </c>
      <c r="P167" s="60">
        <f t="shared" si="31"/>
        <v>1825</v>
      </c>
      <c r="Q167" s="33"/>
    </row>
    <row r="168" spans="1:17" s="9" customFormat="1" ht="25.5" customHeight="1">
      <c r="A168" s="25"/>
      <c r="B168" s="15"/>
      <c r="C168" s="15" t="s">
        <v>65</v>
      </c>
      <c r="D168" s="16"/>
      <c r="E168" s="17"/>
      <c r="F168" s="17"/>
      <c r="G168" s="17"/>
      <c r="H168" s="17"/>
      <c r="I168" s="29"/>
      <c r="J168" s="29"/>
      <c r="K168" s="29"/>
      <c r="L168" s="43"/>
      <c r="M168" s="60"/>
      <c r="N168" s="60"/>
      <c r="O168" s="60"/>
      <c r="P168" s="71"/>
      <c r="Q168" s="33"/>
    </row>
    <row r="169" spans="1:17" s="9" customFormat="1" ht="15.75">
      <c r="A169" s="25"/>
      <c r="B169" s="15"/>
      <c r="C169" s="15"/>
      <c r="D169" s="16" t="s">
        <v>382</v>
      </c>
      <c r="E169" s="17">
        <v>1150</v>
      </c>
      <c r="F169" s="17">
        <v>3000</v>
      </c>
      <c r="G169" s="17">
        <v>4400</v>
      </c>
      <c r="H169" s="17">
        <v>5450</v>
      </c>
      <c r="I169" s="29">
        <v>7068.47</v>
      </c>
      <c r="J169" s="29">
        <v>6555.16</v>
      </c>
      <c r="K169" s="29">
        <v>5950</v>
      </c>
      <c r="L169" s="36">
        <v>9175</v>
      </c>
      <c r="M169" s="60">
        <v>9125</v>
      </c>
      <c r="N169" s="60">
        <v>9900</v>
      </c>
      <c r="O169" s="60">
        <v>0</v>
      </c>
      <c r="P169" s="71">
        <v>14000</v>
      </c>
      <c r="Q169" s="33"/>
    </row>
    <row r="170" spans="1:17" s="9" customFormat="1" ht="15.75">
      <c r="A170" s="35"/>
      <c r="B170" s="15"/>
      <c r="C170" s="15"/>
      <c r="D170" s="16" t="s">
        <v>383</v>
      </c>
      <c r="E170" s="17"/>
      <c r="F170" s="17"/>
      <c r="G170" s="17">
        <v>0</v>
      </c>
      <c r="H170" s="17">
        <v>0</v>
      </c>
      <c r="I170" s="29">
        <v>0</v>
      </c>
      <c r="J170" s="29">
        <v>0</v>
      </c>
      <c r="K170" s="29">
        <v>0</v>
      </c>
      <c r="L170" s="36">
        <v>0</v>
      </c>
      <c r="M170" s="60">
        <v>0</v>
      </c>
      <c r="N170" s="60">
        <v>0</v>
      </c>
      <c r="O170" s="60">
        <v>0</v>
      </c>
      <c r="P170" s="71">
        <v>0</v>
      </c>
      <c r="Q170" s="33"/>
    </row>
    <row r="171" spans="1:17" s="9" customFormat="1" ht="15.75">
      <c r="A171" s="25"/>
      <c r="B171" s="15"/>
      <c r="C171" s="15"/>
      <c r="D171" s="16" t="s">
        <v>276</v>
      </c>
      <c r="E171" s="17">
        <v>0</v>
      </c>
      <c r="F171" s="17">
        <v>0</v>
      </c>
      <c r="G171" s="17">
        <v>0</v>
      </c>
      <c r="H171" s="17">
        <v>2602.34</v>
      </c>
      <c r="I171" s="29">
        <v>2114.27</v>
      </c>
      <c r="J171" s="29">
        <v>0</v>
      </c>
      <c r="K171" s="29">
        <v>0</v>
      </c>
      <c r="L171" s="29">
        <v>0</v>
      </c>
      <c r="M171" s="60">
        <v>0</v>
      </c>
      <c r="N171" s="60">
        <v>0</v>
      </c>
      <c r="O171" s="60">
        <v>3672</v>
      </c>
      <c r="P171" s="71">
        <v>0</v>
      </c>
      <c r="Q171" s="33"/>
    </row>
    <row r="172" spans="1:17" s="9" customFormat="1" ht="15.75">
      <c r="A172" s="25"/>
      <c r="B172" s="15"/>
      <c r="C172" s="15"/>
      <c r="D172" s="16" t="s">
        <v>275</v>
      </c>
      <c r="E172" s="17">
        <v>0</v>
      </c>
      <c r="F172" s="17">
        <v>0</v>
      </c>
      <c r="G172" s="17">
        <v>0</v>
      </c>
      <c r="H172" s="17">
        <v>0</v>
      </c>
      <c r="I172" s="29">
        <v>0</v>
      </c>
      <c r="J172" s="29">
        <v>22529.36</v>
      </c>
      <c r="K172" s="29">
        <v>598</v>
      </c>
      <c r="L172" s="29">
        <v>0</v>
      </c>
      <c r="M172" s="60">
        <v>0</v>
      </c>
      <c r="N172" s="60">
        <v>0</v>
      </c>
      <c r="O172" s="60">
        <v>0</v>
      </c>
      <c r="P172" s="71">
        <v>0</v>
      </c>
      <c r="Q172" s="33"/>
    </row>
    <row r="173" spans="1:17" s="9" customFormat="1" ht="15.75">
      <c r="A173" s="25"/>
      <c r="B173" s="15"/>
      <c r="C173" s="15"/>
      <c r="D173" s="16" t="s">
        <v>399</v>
      </c>
      <c r="E173" s="17"/>
      <c r="F173" s="17"/>
      <c r="G173" s="17"/>
      <c r="H173" s="17"/>
      <c r="I173" s="29">
        <v>0</v>
      </c>
      <c r="J173" s="29">
        <v>0</v>
      </c>
      <c r="K173" s="29">
        <v>0</v>
      </c>
      <c r="L173" s="29">
        <v>500</v>
      </c>
      <c r="M173" s="60">
        <v>0</v>
      </c>
      <c r="N173" s="60">
        <v>0</v>
      </c>
      <c r="O173" s="60">
        <v>0</v>
      </c>
      <c r="P173" s="71">
        <v>0</v>
      </c>
      <c r="Q173" s="33"/>
    </row>
    <row r="174" spans="1:17" s="9" customFormat="1" ht="15.75">
      <c r="A174" s="25"/>
      <c r="B174" s="15"/>
      <c r="C174" s="15" t="s">
        <v>66</v>
      </c>
      <c r="D174" s="16"/>
      <c r="E174" s="17">
        <f>ROUND(SUM(E169:E172),5)</f>
        <v>1150</v>
      </c>
      <c r="F174" s="17">
        <f>ROUND(SUM(F169:F172),5)</f>
        <v>3000</v>
      </c>
      <c r="G174" s="17">
        <f>ROUND(SUM(G169:G172),5)</f>
        <v>4400</v>
      </c>
      <c r="H174" s="17">
        <f>ROUND(SUM(H169:H172),5)</f>
        <v>8052.34</v>
      </c>
      <c r="I174" s="29">
        <f aca="true" t="shared" si="32" ref="I174:P174">ROUND(SUM(I169:I173),5)</f>
        <v>9182.74</v>
      </c>
      <c r="J174" s="29">
        <f t="shared" si="32"/>
        <v>29084.52</v>
      </c>
      <c r="K174" s="29">
        <f t="shared" si="32"/>
        <v>6548</v>
      </c>
      <c r="L174" s="29">
        <f t="shared" si="32"/>
        <v>9675</v>
      </c>
      <c r="M174" s="60">
        <f>ROUND(SUM(M169:M173),5)</f>
        <v>9125</v>
      </c>
      <c r="N174" s="60">
        <f t="shared" si="32"/>
        <v>9900</v>
      </c>
      <c r="O174" s="60">
        <f t="shared" si="32"/>
        <v>3672</v>
      </c>
      <c r="P174" s="60">
        <f t="shared" si="32"/>
        <v>14000</v>
      </c>
      <c r="Q174" s="33"/>
    </row>
    <row r="175" spans="1:17" s="9" customFormat="1" ht="25.5" customHeight="1">
      <c r="A175" s="25"/>
      <c r="B175" s="15"/>
      <c r="C175" s="15" t="s">
        <v>67</v>
      </c>
      <c r="D175" s="16"/>
      <c r="E175" s="17"/>
      <c r="F175" s="17"/>
      <c r="G175" s="17"/>
      <c r="H175" s="17"/>
      <c r="I175" s="29"/>
      <c r="J175" s="29"/>
      <c r="K175" s="29"/>
      <c r="L175" s="43"/>
      <c r="M175" s="60"/>
      <c r="N175" s="60"/>
      <c r="O175" s="60"/>
      <c r="P175" s="60"/>
      <c r="Q175" s="33"/>
    </row>
    <row r="176" spans="1:17" s="9" customFormat="1" ht="15.75">
      <c r="A176" s="25"/>
      <c r="B176" s="15"/>
      <c r="C176" s="15"/>
      <c r="D176" s="16" t="s">
        <v>313</v>
      </c>
      <c r="E176" s="29">
        <v>24236.42</v>
      </c>
      <c r="F176" s="29">
        <v>25216.56</v>
      </c>
      <c r="G176" s="29">
        <v>25379.85</v>
      </c>
      <c r="H176" s="29">
        <v>26783.27</v>
      </c>
      <c r="I176" s="29">
        <v>28279.68</v>
      </c>
      <c r="J176" s="29">
        <v>28489.89</v>
      </c>
      <c r="K176" s="29">
        <v>28497.32</v>
      </c>
      <c r="L176" s="29">
        <v>28624.05</v>
      </c>
      <c r="M176" s="60">
        <v>30220.37</v>
      </c>
      <c r="N176" s="60">
        <v>37561.91</v>
      </c>
      <c r="O176" s="60">
        <v>35266.21</v>
      </c>
      <c r="P176" s="71">
        <v>41780</v>
      </c>
      <c r="Q176" s="33"/>
    </row>
    <row r="177" spans="1:17" s="9" customFormat="1" ht="15.75">
      <c r="A177" s="25"/>
      <c r="B177" s="15"/>
      <c r="C177" s="15"/>
      <c r="D177" s="16" t="s">
        <v>446</v>
      </c>
      <c r="E177" s="29"/>
      <c r="F177" s="29"/>
      <c r="G177" s="29"/>
      <c r="H177" s="29"/>
      <c r="I177" s="29"/>
      <c r="J177" s="29"/>
      <c r="K177" s="29"/>
      <c r="L177" s="29"/>
      <c r="M177" s="60"/>
      <c r="N177" s="60">
        <v>0</v>
      </c>
      <c r="O177" s="60">
        <v>700.92</v>
      </c>
      <c r="P177" s="71">
        <v>0</v>
      </c>
      <c r="Q177" s="33"/>
    </row>
    <row r="178" spans="1:17" s="9" customFormat="1" ht="15.75">
      <c r="A178" s="25"/>
      <c r="B178" s="15"/>
      <c r="C178" s="15"/>
      <c r="D178" s="16" t="s">
        <v>68</v>
      </c>
      <c r="E178" s="29">
        <v>1074.66</v>
      </c>
      <c r="F178" s="29">
        <v>907</v>
      </c>
      <c r="G178" s="29">
        <v>624.34</v>
      </c>
      <c r="H178" s="29">
        <v>832.51</v>
      </c>
      <c r="I178" s="29">
        <v>512.18</v>
      </c>
      <c r="J178" s="29">
        <v>1187.54</v>
      </c>
      <c r="K178" s="29">
        <v>833.12</v>
      </c>
      <c r="L178" s="29">
        <v>777.02</v>
      </c>
      <c r="M178" s="60">
        <v>690.75</v>
      </c>
      <c r="N178" s="60">
        <v>1501.8</v>
      </c>
      <c r="O178" s="60">
        <v>2080.52</v>
      </c>
      <c r="P178" s="71">
        <v>2200</v>
      </c>
      <c r="Q178" s="80"/>
    </row>
    <row r="179" spans="1:17" s="9" customFormat="1" ht="15.75">
      <c r="A179" s="25"/>
      <c r="B179" s="15"/>
      <c r="C179" s="15"/>
      <c r="D179" s="16" t="s">
        <v>69</v>
      </c>
      <c r="E179" s="29">
        <v>666.7</v>
      </c>
      <c r="F179" s="29">
        <v>532.72</v>
      </c>
      <c r="G179" s="29">
        <v>539.5</v>
      </c>
      <c r="H179" s="29">
        <v>632</v>
      </c>
      <c r="I179" s="29">
        <v>729.3</v>
      </c>
      <c r="J179" s="29">
        <v>599.42</v>
      </c>
      <c r="K179" s="29">
        <v>531.98</v>
      </c>
      <c r="L179" s="29">
        <v>555.98</v>
      </c>
      <c r="M179" s="60">
        <v>380</v>
      </c>
      <c r="N179" s="60">
        <v>399</v>
      </c>
      <c r="O179" s="60">
        <v>399</v>
      </c>
      <c r="P179" s="71">
        <v>400</v>
      </c>
      <c r="Q179" s="33"/>
    </row>
    <row r="180" spans="1:17" s="9" customFormat="1" ht="15.75">
      <c r="A180" s="25"/>
      <c r="B180" s="15"/>
      <c r="C180" s="15"/>
      <c r="D180" s="16" t="s">
        <v>70</v>
      </c>
      <c r="E180" s="29">
        <v>1257.92</v>
      </c>
      <c r="F180" s="29">
        <v>1189.49</v>
      </c>
      <c r="G180" s="29">
        <v>1225.93</v>
      </c>
      <c r="H180" s="29">
        <v>1163.39</v>
      </c>
      <c r="I180" s="29">
        <v>1228.33</v>
      </c>
      <c r="J180" s="29">
        <v>1342.48</v>
      </c>
      <c r="K180" s="29">
        <v>1329.12</v>
      </c>
      <c r="L180" s="29">
        <v>1354.9</v>
      </c>
      <c r="M180" s="60">
        <v>1451.98</v>
      </c>
      <c r="N180" s="60">
        <v>1456.71</v>
      </c>
      <c r="O180" s="60">
        <v>1210.71</v>
      </c>
      <c r="P180" s="71">
        <v>1200</v>
      </c>
      <c r="Q180" s="80"/>
    </row>
    <row r="181" spans="1:17" s="9" customFormat="1" ht="15.75">
      <c r="A181" s="25"/>
      <c r="B181" s="15"/>
      <c r="C181" s="15"/>
      <c r="D181" s="16" t="s">
        <v>71</v>
      </c>
      <c r="E181" s="29">
        <v>764.94</v>
      </c>
      <c r="F181" s="29">
        <v>184.98</v>
      </c>
      <c r="G181" s="29">
        <v>100</v>
      </c>
      <c r="H181" s="29">
        <v>583.16</v>
      </c>
      <c r="I181" s="29">
        <v>1254.03</v>
      </c>
      <c r="J181" s="29">
        <v>1081.57</v>
      </c>
      <c r="K181" s="29">
        <v>1490.45</v>
      </c>
      <c r="L181" s="29">
        <v>3451.27</v>
      </c>
      <c r="M181" s="60">
        <v>2455</v>
      </c>
      <c r="N181" s="60">
        <v>2695.56</v>
      </c>
      <c r="O181" s="60">
        <v>7707.77</v>
      </c>
      <c r="P181" s="71">
        <v>5000</v>
      </c>
      <c r="Q181" s="80"/>
    </row>
    <row r="182" spans="1:17" s="9" customFormat="1" ht="15.75">
      <c r="A182" s="25"/>
      <c r="B182" s="15"/>
      <c r="C182" s="15"/>
      <c r="D182" s="16" t="s">
        <v>214</v>
      </c>
      <c r="E182" s="29">
        <v>0</v>
      </c>
      <c r="F182" s="29">
        <v>429</v>
      </c>
      <c r="G182" s="29">
        <v>0</v>
      </c>
      <c r="H182" s="29">
        <v>429</v>
      </c>
      <c r="I182" s="29">
        <v>0</v>
      </c>
      <c r="J182" s="29">
        <v>429</v>
      </c>
      <c r="K182" s="29">
        <v>0</v>
      </c>
      <c r="L182" s="29">
        <v>429</v>
      </c>
      <c r="M182" s="60">
        <v>0</v>
      </c>
      <c r="N182" s="60">
        <v>429</v>
      </c>
      <c r="O182" s="60">
        <v>0</v>
      </c>
      <c r="P182" s="71">
        <v>0</v>
      </c>
      <c r="Q182" s="80"/>
    </row>
    <row r="183" spans="1:17" s="9" customFormat="1" ht="15.75">
      <c r="A183" s="25"/>
      <c r="B183" s="15"/>
      <c r="C183" s="15"/>
      <c r="D183" s="16" t="s">
        <v>305</v>
      </c>
      <c r="E183" s="29">
        <v>0</v>
      </c>
      <c r="F183" s="29">
        <v>0</v>
      </c>
      <c r="G183" s="29">
        <v>0</v>
      </c>
      <c r="H183" s="29">
        <v>369.46</v>
      </c>
      <c r="I183" s="29">
        <v>18.14</v>
      </c>
      <c r="J183" s="29">
        <v>0</v>
      </c>
      <c r="K183" s="29">
        <v>19.21</v>
      </c>
      <c r="L183" s="29">
        <v>343.03</v>
      </c>
      <c r="M183" s="60">
        <v>0</v>
      </c>
      <c r="N183" s="60">
        <v>447.52</v>
      </c>
      <c r="O183" s="60">
        <v>0</v>
      </c>
      <c r="P183" s="71">
        <v>0</v>
      </c>
      <c r="Q183" s="80"/>
    </row>
    <row r="184" spans="1:17" s="9" customFormat="1" ht="15.75">
      <c r="A184" s="25"/>
      <c r="B184" s="15"/>
      <c r="C184" s="15"/>
      <c r="D184" s="16" t="s">
        <v>359</v>
      </c>
      <c r="E184" s="29">
        <v>0</v>
      </c>
      <c r="F184" s="29">
        <v>0</v>
      </c>
      <c r="G184" s="29">
        <v>0</v>
      </c>
      <c r="H184" s="29">
        <v>0</v>
      </c>
      <c r="I184" s="29">
        <v>80</v>
      </c>
      <c r="J184" s="29">
        <v>161.4</v>
      </c>
      <c r="K184" s="29">
        <v>80</v>
      </c>
      <c r="L184" s="29">
        <v>0</v>
      </c>
      <c r="M184" s="60">
        <v>199</v>
      </c>
      <c r="N184" s="60">
        <v>45</v>
      </c>
      <c r="O184" s="60">
        <v>90</v>
      </c>
      <c r="P184" s="71">
        <v>100</v>
      </c>
      <c r="Q184" s="33"/>
    </row>
    <row r="185" spans="1:17" s="9" customFormat="1" ht="15.75">
      <c r="A185" s="25"/>
      <c r="B185" s="15"/>
      <c r="C185" s="15"/>
      <c r="D185" s="16" t="s">
        <v>420</v>
      </c>
      <c r="E185" s="29"/>
      <c r="F185" s="29"/>
      <c r="G185" s="29"/>
      <c r="H185" s="29"/>
      <c r="I185" s="29"/>
      <c r="J185" s="29"/>
      <c r="K185" s="29"/>
      <c r="L185" s="29">
        <v>0</v>
      </c>
      <c r="M185" s="60">
        <v>0</v>
      </c>
      <c r="N185" s="60">
        <v>0</v>
      </c>
      <c r="O185" s="60">
        <v>0</v>
      </c>
      <c r="P185" s="71">
        <v>0</v>
      </c>
      <c r="Q185" s="80"/>
    </row>
    <row r="186" spans="1:17" s="9" customFormat="1" ht="15.75">
      <c r="A186" s="25"/>
      <c r="B186" s="15"/>
      <c r="C186" s="15" t="s">
        <v>72</v>
      </c>
      <c r="D186" s="16"/>
      <c r="E186" s="17">
        <f aca="true" t="shared" si="33" ref="E186:J186">ROUND(SUM(E176:E184),5)</f>
        <v>28000.64</v>
      </c>
      <c r="F186" s="17">
        <f t="shared" si="33"/>
        <v>28459.75</v>
      </c>
      <c r="G186" s="17">
        <f t="shared" si="33"/>
        <v>27869.62</v>
      </c>
      <c r="H186" s="17">
        <f t="shared" si="33"/>
        <v>30792.79</v>
      </c>
      <c r="I186" s="17">
        <f t="shared" si="33"/>
        <v>32101.66</v>
      </c>
      <c r="J186" s="29">
        <f t="shared" si="33"/>
        <v>33291.3</v>
      </c>
      <c r="K186" s="29">
        <f>ROUND(SUM(K176:K184),5)</f>
        <v>32781.2</v>
      </c>
      <c r="L186" s="29">
        <f>ROUND(SUM(L176:L184),5)</f>
        <v>35535.25</v>
      </c>
      <c r="M186" s="60">
        <f>ROUND(SUM(M176:M184),5)</f>
        <v>35397.1</v>
      </c>
      <c r="N186" s="60">
        <f>ROUND(SUM(N176:N185),5)</f>
        <v>44536.5</v>
      </c>
      <c r="O186" s="60">
        <f>ROUND(SUM(O176:O185),5)</f>
        <v>47455.13</v>
      </c>
      <c r="P186" s="60">
        <f>ROUND(SUM(P176:P185),5)</f>
        <v>50680</v>
      </c>
      <c r="Q186" s="33"/>
    </row>
    <row r="187" spans="1:17" s="9" customFormat="1" ht="25.5" customHeight="1">
      <c r="A187" s="25"/>
      <c r="B187" s="15"/>
      <c r="C187" s="15" t="s">
        <v>336</v>
      </c>
      <c r="D187" s="16"/>
      <c r="E187" s="17"/>
      <c r="F187" s="17"/>
      <c r="G187" s="17"/>
      <c r="H187" s="17"/>
      <c r="I187" s="29"/>
      <c r="J187" s="29"/>
      <c r="K187" s="29"/>
      <c r="L187" s="43"/>
      <c r="M187" s="60"/>
      <c r="N187" s="60"/>
      <c r="O187" s="60"/>
      <c r="P187" s="71"/>
      <c r="Q187" s="33"/>
    </row>
    <row r="188" spans="1:17" s="9" customFormat="1" ht="15.75">
      <c r="A188" s="25"/>
      <c r="B188" s="15"/>
      <c r="C188" s="15"/>
      <c r="D188" s="16" t="s">
        <v>355</v>
      </c>
      <c r="E188" s="17">
        <v>0</v>
      </c>
      <c r="F188" s="17">
        <v>0</v>
      </c>
      <c r="G188" s="17">
        <v>0</v>
      </c>
      <c r="H188" s="17">
        <v>0</v>
      </c>
      <c r="I188" s="29">
        <v>0</v>
      </c>
      <c r="J188" s="29">
        <v>0</v>
      </c>
      <c r="K188" s="29">
        <v>0</v>
      </c>
      <c r="L188" s="29">
        <v>0</v>
      </c>
      <c r="M188" s="60">
        <v>0</v>
      </c>
      <c r="N188" s="60">
        <v>0</v>
      </c>
      <c r="O188" s="60">
        <v>0</v>
      </c>
      <c r="P188" s="71">
        <v>0</v>
      </c>
      <c r="Q188" s="33"/>
    </row>
    <row r="189" spans="1:17" s="9" customFormat="1" ht="15.75">
      <c r="A189" s="25"/>
      <c r="B189" s="15"/>
      <c r="C189" s="15"/>
      <c r="D189" s="16" t="s">
        <v>388</v>
      </c>
      <c r="E189" s="17"/>
      <c r="F189" s="17"/>
      <c r="G189" s="17">
        <v>0</v>
      </c>
      <c r="H189" s="17">
        <v>0</v>
      </c>
      <c r="I189" s="29">
        <v>0</v>
      </c>
      <c r="J189" s="29">
        <v>383.68</v>
      </c>
      <c r="K189" s="29">
        <v>0</v>
      </c>
      <c r="L189" s="29">
        <v>0</v>
      </c>
      <c r="M189" s="60">
        <v>0</v>
      </c>
      <c r="N189" s="60">
        <v>0</v>
      </c>
      <c r="O189" s="60">
        <v>0</v>
      </c>
      <c r="P189" s="71">
        <v>0</v>
      </c>
      <c r="Q189" s="33"/>
    </row>
    <row r="190" spans="1:17" s="9" customFormat="1" ht="15.75">
      <c r="A190" s="25"/>
      <c r="B190" s="15"/>
      <c r="C190" s="15"/>
      <c r="D190" s="16" t="s">
        <v>389</v>
      </c>
      <c r="E190" s="17"/>
      <c r="F190" s="17"/>
      <c r="G190" s="17">
        <v>0</v>
      </c>
      <c r="H190" s="17">
        <v>0</v>
      </c>
      <c r="I190" s="29">
        <v>0</v>
      </c>
      <c r="J190" s="29">
        <v>50000</v>
      </c>
      <c r="K190" s="29">
        <v>0</v>
      </c>
      <c r="L190" s="29">
        <v>0</v>
      </c>
      <c r="M190" s="60">
        <v>0</v>
      </c>
      <c r="N190" s="60">
        <v>0</v>
      </c>
      <c r="O190" s="60">
        <v>0</v>
      </c>
      <c r="P190" s="71">
        <v>0</v>
      </c>
      <c r="Q190" s="33"/>
    </row>
    <row r="191" spans="1:17" s="9" customFormat="1" ht="15.75">
      <c r="A191" s="25"/>
      <c r="B191" s="15"/>
      <c r="C191" s="15"/>
      <c r="D191" s="16" t="s">
        <v>400</v>
      </c>
      <c r="E191" s="17"/>
      <c r="F191" s="17"/>
      <c r="G191" s="17"/>
      <c r="H191" s="17"/>
      <c r="I191" s="29">
        <v>0</v>
      </c>
      <c r="J191" s="29">
        <v>0</v>
      </c>
      <c r="K191" s="29">
        <v>0</v>
      </c>
      <c r="L191" s="29">
        <v>4500</v>
      </c>
      <c r="M191" s="60">
        <v>0</v>
      </c>
      <c r="N191" s="60">
        <v>0</v>
      </c>
      <c r="O191" s="60">
        <v>0</v>
      </c>
      <c r="P191" s="71">
        <v>0</v>
      </c>
      <c r="Q191" s="33"/>
    </row>
    <row r="192" spans="1:17" s="9" customFormat="1" ht="15.75">
      <c r="A192" s="25"/>
      <c r="B192" s="15"/>
      <c r="C192" s="15" t="s">
        <v>337</v>
      </c>
      <c r="D192" s="16"/>
      <c r="E192" s="17">
        <f>ROUND(SUM(E187:E188),5)</f>
        <v>0</v>
      </c>
      <c r="F192" s="17">
        <f>ROUND(SUM(F187:F188),5)</f>
        <v>0</v>
      </c>
      <c r="G192" s="17">
        <f>ROUND(SUM(G187:G190),5)</f>
        <v>0</v>
      </c>
      <c r="H192" s="17">
        <f>ROUND(SUM(H187:H190),5)</f>
        <v>0</v>
      </c>
      <c r="I192" s="17">
        <f aca="true" t="shared" si="34" ref="I192:P192">ROUND(SUM(I187:I191),5)</f>
        <v>0</v>
      </c>
      <c r="J192" s="17">
        <f t="shared" si="34"/>
        <v>50383.68</v>
      </c>
      <c r="K192" s="17">
        <f t="shared" si="34"/>
        <v>0</v>
      </c>
      <c r="L192" s="17">
        <f t="shared" si="34"/>
        <v>4500</v>
      </c>
      <c r="M192" s="60">
        <f>ROUND(SUM(M187:M191),5)</f>
        <v>0</v>
      </c>
      <c r="N192" s="60">
        <f t="shared" si="34"/>
        <v>0</v>
      </c>
      <c r="O192" s="60">
        <f t="shared" si="34"/>
        <v>0</v>
      </c>
      <c r="P192" s="60">
        <f t="shared" si="34"/>
        <v>0</v>
      </c>
      <c r="Q192" s="33"/>
    </row>
    <row r="193" spans="1:17" s="9" customFormat="1" ht="25.5" customHeight="1">
      <c r="A193" s="25"/>
      <c r="B193" s="15"/>
      <c r="C193" s="15" t="s">
        <v>73</v>
      </c>
      <c r="D193" s="16"/>
      <c r="E193" s="17"/>
      <c r="F193" s="17"/>
      <c r="G193" s="17"/>
      <c r="H193" s="17"/>
      <c r="I193" s="29"/>
      <c r="J193" s="29"/>
      <c r="K193" s="29"/>
      <c r="L193" s="43"/>
      <c r="M193" s="61"/>
      <c r="N193" s="61"/>
      <c r="O193" s="60"/>
      <c r="P193" s="71"/>
      <c r="Q193" s="33"/>
    </row>
    <row r="194" spans="1:17" s="9" customFormat="1" ht="15.75">
      <c r="A194" s="25"/>
      <c r="B194" s="15"/>
      <c r="C194" s="15"/>
      <c r="D194" s="16" t="s">
        <v>74</v>
      </c>
      <c r="E194" s="17">
        <v>0</v>
      </c>
      <c r="F194" s="17">
        <v>0</v>
      </c>
      <c r="G194" s="17">
        <v>1590</v>
      </c>
      <c r="H194" s="17">
        <v>500</v>
      </c>
      <c r="I194" s="29">
        <v>392</v>
      </c>
      <c r="J194" s="29">
        <v>166</v>
      </c>
      <c r="K194" s="29">
        <v>3325.5</v>
      </c>
      <c r="L194" s="29">
        <v>15405</v>
      </c>
      <c r="M194" s="60">
        <v>23413.73</v>
      </c>
      <c r="N194" s="60">
        <v>1316</v>
      </c>
      <c r="O194" s="60">
        <v>675.75</v>
      </c>
      <c r="P194" s="71">
        <v>1000</v>
      </c>
      <c r="Q194" s="33"/>
    </row>
    <row r="195" spans="1:17" s="9" customFormat="1" ht="15.75">
      <c r="A195" s="25"/>
      <c r="B195" s="15"/>
      <c r="C195" s="15" t="s">
        <v>75</v>
      </c>
      <c r="D195" s="16"/>
      <c r="E195" s="17">
        <f aca="true" t="shared" si="35" ref="E195:P195">ROUND(SUM(E194:E194),5)</f>
        <v>0</v>
      </c>
      <c r="F195" s="17">
        <f t="shared" si="35"/>
        <v>0</v>
      </c>
      <c r="G195" s="17">
        <f t="shared" si="35"/>
        <v>1590</v>
      </c>
      <c r="H195" s="17">
        <f t="shared" si="35"/>
        <v>500</v>
      </c>
      <c r="I195" s="17">
        <f t="shared" si="35"/>
        <v>392</v>
      </c>
      <c r="J195" s="17">
        <f t="shared" si="35"/>
        <v>166</v>
      </c>
      <c r="K195" s="29">
        <f t="shared" si="35"/>
        <v>3325.5</v>
      </c>
      <c r="L195" s="29">
        <f t="shared" si="35"/>
        <v>15405</v>
      </c>
      <c r="M195" s="60">
        <f t="shared" si="35"/>
        <v>23413.73</v>
      </c>
      <c r="N195" s="60">
        <f t="shared" si="35"/>
        <v>1316</v>
      </c>
      <c r="O195" s="60">
        <f t="shared" si="35"/>
        <v>675.75</v>
      </c>
      <c r="P195" s="60">
        <f t="shared" si="35"/>
        <v>1000</v>
      </c>
      <c r="Q195" s="33"/>
    </row>
    <row r="196" spans="1:17" s="9" customFormat="1" ht="25.5" customHeight="1">
      <c r="A196" s="25"/>
      <c r="B196" s="15"/>
      <c r="C196" s="15" t="s">
        <v>76</v>
      </c>
      <c r="D196" s="16"/>
      <c r="E196" s="17"/>
      <c r="F196" s="17"/>
      <c r="G196" s="17"/>
      <c r="H196" s="17"/>
      <c r="I196" s="29"/>
      <c r="J196" s="43"/>
      <c r="K196" s="43"/>
      <c r="L196" s="43"/>
      <c r="M196" s="61"/>
      <c r="N196" s="61"/>
      <c r="O196" s="60"/>
      <c r="P196" s="71"/>
      <c r="Q196" s="33"/>
    </row>
    <row r="197" spans="1:17" s="9" customFormat="1" ht="15.75">
      <c r="A197" s="25"/>
      <c r="B197" s="15"/>
      <c r="C197" s="15"/>
      <c r="D197" s="16" t="s">
        <v>77</v>
      </c>
      <c r="E197" s="29">
        <v>402.39</v>
      </c>
      <c r="F197" s="29">
        <v>565.49</v>
      </c>
      <c r="G197" s="29">
        <v>243.39</v>
      </c>
      <c r="H197" s="29">
        <v>468.03</v>
      </c>
      <c r="I197" s="29">
        <v>417.69</v>
      </c>
      <c r="J197" s="29">
        <v>598.3</v>
      </c>
      <c r="K197" s="29">
        <v>485.12</v>
      </c>
      <c r="L197" s="29">
        <v>649.31</v>
      </c>
      <c r="M197" s="60">
        <v>416.85</v>
      </c>
      <c r="N197" s="60">
        <v>1059.5</v>
      </c>
      <c r="O197" s="60">
        <v>1408.72</v>
      </c>
      <c r="P197" s="60">
        <v>1500</v>
      </c>
      <c r="Q197" s="33"/>
    </row>
    <row r="198" spans="1:17" s="9" customFormat="1" ht="15.75">
      <c r="A198" s="25"/>
      <c r="B198" s="15"/>
      <c r="C198" s="15"/>
      <c r="D198" s="16" t="s">
        <v>262</v>
      </c>
      <c r="E198" s="29">
        <v>788.7</v>
      </c>
      <c r="F198" s="29">
        <v>982.23</v>
      </c>
      <c r="G198" s="29">
        <v>679</v>
      </c>
      <c r="H198" s="29">
        <v>809.97</v>
      </c>
      <c r="I198" s="29">
        <v>1034.9</v>
      </c>
      <c r="J198" s="29">
        <v>1443.12</v>
      </c>
      <c r="K198" s="29">
        <v>1243.96</v>
      </c>
      <c r="L198" s="29">
        <v>2084.38</v>
      </c>
      <c r="M198" s="60">
        <v>3222.27</v>
      </c>
      <c r="N198" s="60">
        <v>1429.62</v>
      </c>
      <c r="O198" s="60">
        <v>1340.72</v>
      </c>
      <c r="P198" s="60">
        <v>1800</v>
      </c>
      <c r="Q198" s="33"/>
    </row>
    <row r="199" spans="1:17" s="9" customFormat="1" ht="15.75">
      <c r="A199" s="25"/>
      <c r="B199" s="15"/>
      <c r="C199" s="15"/>
      <c r="D199" s="16" t="s">
        <v>208</v>
      </c>
      <c r="E199" s="29">
        <v>457.02</v>
      </c>
      <c r="F199" s="29">
        <v>236.36</v>
      </c>
      <c r="G199" s="29">
        <v>294.49</v>
      </c>
      <c r="H199" s="29">
        <v>314.46</v>
      </c>
      <c r="I199" s="29">
        <v>528.34</v>
      </c>
      <c r="J199" s="29">
        <v>512.15</v>
      </c>
      <c r="K199" s="29">
        <v>490.38</v>
      </c>
      <c r="L199" s="29">
        <v>498.11</v>
      </c>
      <c r="M199" s="60">
        <v>825.94</v>
      </c>
      <c r="N199" s="60">
        <v>1309.65</v>
      </c>
      <c r="O199" s="60">
        <v>1325.31</v>
      </c>
      <c r="P199" s="60">
        <v>1000</v>
      </c>
      <c r="Q199" s="80"/>
    </row>
    <row r="200" spans="1:17" s="9" customFormat="1" ht="15.75">
      <c r="A200" s="25"/>
      <c r="B200" s="15"/>
      <c r="C200" s="15"/>
      <c r="D200" s="16" t="s">
        <v>281</v>
      </c>
      <c r="E200" s="29">
        <v>10060</v>
      </c>
      <c r="F200" s="29">
        <v>10084.46</v>
      </c>
      <c r="G200" s="29">
        <v>8048.16</v>
      </c>
      <c r="H200" s="29">
        <v>6881.12</v>
      </c>
      <c r="I200" s="29">
        <v>6412.45</v>
      </c>
      <c r="J200" s="29">
        <v>7944.83</v>
      </c>
      <c r="K200" s="29">
        <v>5899.27</v>
      </c>
      <c r="L200" s="29">
        <v>5707.52</v>
      </c>
      <c r="M200" s="60">
        <v>7400.2</v>
      </c>
      <c r="N200" s="60">
        <v>4887.65</v>
      </c>
      <c r="O200" s="60">
        <v>4805.11</v>
      </c>
      <c r="P200" s="60">
        <v>8000</v>
      </c>
      <c r="Q200" s="80"/>
    </row>
    <row r="201" spans="1:17" s="9" customFormat="1" ht="15.75">
      <c r="A201" s="26"/>
      <c r="B201" s="15"/>
      <c r="C201" s="15"/>
      <c r="D201" s="16" t="s">
        <v>78</v>
      </c>
      <c r="E201" s="29">
        <v>5404.63</v>
      </c>
      <c r="F201" s="29">
        <v>6735.08</v>
      </c>
      <c r="G201" s="29">
        <v>6054.3</v>
      </c>
      <c r="H201" s="29">
        <v>5163.15</v>
      </c>
      <c r="I201" s="29">
        <v>6303.62</v>
      </c>
      <c r="J201" s="29">
        <v>5087.96</v>
      </c>
      <c r="K201" s="29">
        <v>3185.73</v>
      </c>
      <c r="L201" s="29">
        <v>3944.9</v>
      </c>
      <c r="M201" s="60">
        <v>5933.2</v>
      </c>
      <c r="N201" s="60">
        <v>5408.74</v>
      </c>
      <c r="O201" s="60">
        <v>7452.33</v>
      </c>
      <c r="P201" s="60">
        <v>8000</v>
      </c>
      <c r="Q201" s="33"/>
    </row>
    <row r="202" spans="1:17" s="9" customFormat="1" ht="15.75">
      <c r="A202" s="26"/>
      <c r="B202" s="15"/>
      <c r="C202" s="15"/>
      <c r="D202" s="16" t="s">
        <v>332</v>
      </c>
      <c r="E202" s="29">
        <v>0</v>
      </c>
      <c r="F202" s="29">
        <v>0</v>
      </c>
      <c r="G202" s="29">
        <v>644.37</v>
      </c>
      <c r="H202" s="29">
        <v>850.09</v>
      </c>
      <c r="I202" s="29">
        <v>497.21</v>
      </c>
      <c r="J202" s="29">
        <v>805.25</v>
      </c>
      <c r="K202" s="29">
        <v>953.23</v>
      </c>
      <c r="L202" s="29">
        <v>633.15</v>
      </c>
      <c r="M202" s="60">
        <v>752.61</v>
      </c>
      <c r="N202" s="60">
        <v>687.01</v>
      </c>
      <c r="O202" s="60">
        <v>586.62</v>
      </c>
      <c r="P202" s="60">
        <v>750</v>
      </c>
      <c r="Q202" s="33"/>
    </row>
    <row r="203" spans="1:17" s="9" customFormat="1" ht="15.75">
      <c r="A203" s="27"/>
      <c r="B203" s="15"/>
      <c r="C203" s="15"/>
      <c r="D203" s="16" t="s">
        <v>215</v>
      </c>
      <c r="E203" s="29">
        <v>1005.99</v>
      </c>
      <c r="F203" s="29">
        <v>1013.22</v>
      </c>
      <c r="G203" s="29">
        <v>1005.88</v>
      </c>
      <c r="H203" s="29">
        <v>952.74</v>
      </c>
      <c r="I203" s="29">
        <v>1246.3</v>
      </c>
      <c r="J203" s="29">
        <v>857.06</v>
      </c>
      <c r="K203" s="29">
        <v>1940.48</v>
      </c>
      <c r="L203" s="29">
        <v>1360.82</v>
      </c>
      <c r="M203" s="60">
        <v>3504.58</v>
      </c>
      <c r="N203" s="60">
        <v>9140.77</v>
      </c>
      <c r="O203" s="60">
        <v>3117.36</v>
      </c>
      <c r="P203" s="60">
        <v>3500</v>
      </c>
      <c r="Q203" s="80"/>
    </row>
    <row r="204" spans="1:17" s="9" customFormat="1" ht="15.75">
      <c r="A204" s="27"/>
      <c r="B204" s="15"/>
      <c r="C204" s="15"/>
      <c r="D204" s="16" t="s">
        <v>296</v>
      </c>
      <c r="E204" s="29">
        <v>660</v>
      </c>
      <c r="F204" s="29">
        <v>660</v>
      </c>
      <c r="G204" s="29">
        <v>770</v>
      </c>
      <c r="H204" s="29">
        <v>765</v>
      </c>
      <c r="I204" s="29">
        <v>755</v>
      </c>
      <c r="J204" s="29">
        <v>742</v>
      </c>
      <c r="K204" s="29">
        <v>744</v>
      </c>
      <c r="L204" s="29">
        <v>794</v>
      </c>
      <c r="M204" s="60">
        <v>744</v>
      </c>
      <c r="N204" s="60">
        <v>906</v>
      </c>
      <c r="O204" s="60">
        <v>824</v>
      </c>
      <c r="P204" s="60">
        <v>800</v>
      </c>
      <c r="Q204" s="33"/>
    </row>
    <row r="205" spans="1:17" s="9" customFormat="1" ht="15.75">
      <c r="A205" s="25"/>
      <c r="B205" s="15"/>
      <c r="C205" s="15" t="s">
        <v>79</v>
      </c>
      <c r="D205" s="16"/>
      <c r="E205" s="29">
        <f aca="true" t="shared" si="36" ref="E205:P205">ROUND(SUM(E197:E204),5)</f>
        <v>18778.73</v>
      </c>
      <c r="F205" s="29">
        <f t="shared" si="36"/>
        <v>20276.84</v>
      </c>
      <c r="G205" s="29">
        <f t="shared" si="36"/>
        <v>17739.59</v>
      </c>
      <c r="H205" s="29">
        <f t="shared" si="36"/>
        <v>16204.56</v>
      </c>
      <c r="I205" s="29">
        <f t="shared" si="36"/>
        <v>17195.51</v>
      </c>
      <c r="J205" s="29">
        <f t="shared" si="36"/>
        <v>17990.67</v>
      </c>
      <c r="K205" s="29">
        <f t="shared" si="36"/>
        <v>14942.17</v>
      </c>
      <c r="L205" s="60">
        <f t="shared" si="36"/>
        <v>15672.19</v>
      </c>
      <c r="M205" s="60">
        <f t="shared" si="36"/>
        <v>22799.65</v>
      </c>
      <c r="N205" s="60">
        <f t="shared" si="36"/>
        <v>24828.94</v>
      </c>
      <c r="O205" s="60">
        <f t="shared" si="36"/>
        <v>20860.17</v>
      </c>
      <c r="P205" s="60">
        <f t="shared" si="36"/>
        <v>25350</v>
      </c>
      <c r="Q205" s="33"/>
    </row>
    <row r="206" spans="1:17" s="9" customFormat="1" ht="25.5" customHeight="1">
      <c r="A206" s="25"/>
      <c r="B206" s="15" t="s">
        <v>80</v>
      </c>
      <c r="C206" s="15"/>
      <c r="D206" s="16"/>
      <c r="E206" s="29">
        <f aca="true" t="shared" si="37" ref="E206:P206">ROUND(E145+E152+E157+E160+E167+E174+E186+E192+E195+E205,5)</f>
        <v>94439.56</v>
      </c>
      <c r="F206" s="29">
        <f t="shared" si="37"/>
        <v>98332.06</v>
      </c>
      <c r="G206" s="29">
        <f t="shared" si="37"/>
        <v>96091.19</v>
      </c>
      <c r="H206" s="29">
        <f t="shared" si="37"/>
        <v>100193.15</v>
      </c>
      <c r="I206" s="29">
        <f t="shared" si="37"/>
        <v>110637.94</v>
      </c>
      <c r="J206" s="29">
        <f t="shared" si="37"/>
        <v>181403.3</v>
      </c>
      <c r="K206" s="29">
        <f t="shared" si="37"/>
        <v>105110.96</v>
      </c>
      <c r="L206" s="29">
        <f t="shared" si="37"/>
        <v>130985.8</v>
      </c>
      <c r="M206" s="60">
        <f t="shared" si="37"/>
        <v>143677.46</v>
      </c>
      <c r="N206" s="60">
        <f t="shared" si="37"/>
        <v>144117.7</v>
      </c>
      <c r="O206" s="60">
        <f t="shared" si="37"/>
        <v>121080.76</v>
      </c>
      <c r="P206" s="60">
        <f t="shared" si="37"/>
        <v>158375</v>
      </c>
      <c r="Q206" s="33"/>
    </row>
    <row r="207" spans="1:17" s="9" customFormat="1" ht="25.5" customHeight="1">
      <c r="A207" s="25"/>
      <c r="B207" s="15" t="s">
        <v>81</v>
      </c>
      <c r="C207" s="15"/>
      <c r="D207" s="16"/>
      <c r="E207" s="17"/>
      <c r="F207" s="17"/>
      <c r="G207" s="17"/>
      <c r="H207" s="17"/>
      <c r="I207" s="29"/>
      <c r="J207" s="43"/>
      <c r="K207" s="43"/>
      <c r="L207" s="43"/>
      <c r="M207" s="61"/>
      <c r="N207" s="61"/>
      <c r="O207" s="60"/>
      <c r="P207" s="71"/>
      <c r="Q207" s="33"/>
    </row>
    <row r="208" spans="1:17" s="9" customFormat="1" ht="15.75">
      <c r="A208" s="25"/>
      <c r="B208" s="15"/>
      <c r="C208" s="15" t="s">
        <v>82</v>
      </c>
      <c r="D208" s="16"/>
      <c r="E208" s="17"/>
      <c r="F208" s="17"/>
      <c r="G208" s="17"/>
      <c r="H208" s="17"/>
      <c r="I208" s="29"/>
      <c r="J208" s="43"/>
      <c r="K208" s="43"/>
      <c r="L208" s="43"/>
      <c r="M208" s="60"/>
      <c r="N208" s="60"/>
      <c r="O208" s="60"/>
      <c r="P208" s="71"/>
      <c r="Q208" s="33"/>
    </row>
    <row r="209" spans="1:17" s="9" customFormat="1" ht="15.75">
      <c r="A209" s="25"/>
      <c r="B209" s="15"/>
      <c r="C209" s="15"/>
      <c r="D209" s="16" t="s">
        <v>83</v>
      </c>
      <c r="E209" s="29">
        <v>126693.7</v>
      </c>
      <c r="F209" s="29">
        <v>124773.79</v>
      </c>
      <c r="G209" s="29">
        <v>87960.74</v>
      </c>
      <c r="H209" s="29">
        <v>90243.18</v>
      </c>
      <c r="I209" s="29">
        <v>89462.86</v>
      </c>
      <c r="J209" s="29">
        <v>98710.9</v>
      </c>
      <c r="K209" s="29">
        <v>105975.67</v>
      </c>
      <c r="L209" s="29">
        <v>99910.32</v>
      </c>
      <c r="M209" s="60">
        <v>122999.39</v>
      </c>
      <c r="N209" s="60">
        <v>134793.62</v>
      </c>
      <c r="O209" s="60">
        <v>54134.96</v>
      </c>
      <c r="P209" s="71">
        <v>116779</v>
      </c>
      <c r="Q209" s="80" t="s">
        <v>477</v>
      </c>
    </row>
    <row r="210" spans="1:17" s="9" customFormat="1" ht="15.75">
      <c r="A210" s="25"/>
      <c r="B210" s="15"/>
      <c r="C210" s="15"/>
      <c r="D210" s="16" t="s">
        <v>84</v>
      </c>
      <c r="E210" s="29">
        <v>1345.64</v>
      </c>
      <c r="F210" s="29">
        <v>1093.68</v>
      </c>
      <c r="G210" s="29">
        <v>180.53</v>
      </c>
      <c r="H210" s="29">
        <v>1122.07</v>
      </c>
      <c r="I210" s="29">
        <v>417.07</v>
      </c>
      <c r="J210" s="29">
        <v>851.49</v>
      </c>
      <c r="K210" s="29">
        <v>530.14</v>
      </c>
      <c r="L210" s="29">
        <v>1199.63</v>
      </c>
      <c r="M210" s="60">
        <v>925.94</v>
      </c>
      <c r="N210" s="60">
        <v>1958.7</v>
      </c>
      <c r="O210" s="60">
        <v>599.19</v>
      </c>
      <c r="P210" s="71">
        <v>2000</v>
      </c>
      <c r="Q210" s="80" t="s">
        <v>466</v>
      </c>
    </row>
    <row r="211" spans="1:17" s="9" customFormat="1" ht="15.75">
      <c r="A211" s="25"/>
      <c r="B211" s="15"/>
      <c r="C211" s="15"/>
      <c r="D211" s="16" t="s">
        <v>85</v>
      </c>
      <c r="E211" s="29">
        <v>29277.24</v>
      </c>
      <c r="F211" s="29">
        <v>22894.26</v>
      </c>
      <c r="G211" s="29">
        <v>27689.16</v>
      </c>
      <c r="H211" s="29">
        <v>42890.68</v>
      </c>
      <c r="I211" s="29">
        <v>33896.87</v>
      </c>
      <c r="J211" s="29">
        <v>29267.45</v>
      </c>
      <c r="K211" s="29">
        <v>24220.25</v>
      </c>
      <c r="L211" s="29">
        <v>1386.66</v>
      </c>
      <c r="M211" s="60">
        <v>312.74</v>
      </c>
      <c r="N211" s="60">
        <v>0</v>
      </c>
      <c r="O211" s="60">
        <v>0</v>
      </c>
      <c r="P211" s="71">
        <v>0</v>
      </c>
      <c r="Q211" s="80"/>
    </row>
    <row r="212" spans="1:17" s="9" customFormat="1" ht="15.75">
      <c r="A212" s="25"/>
      <c r="B212" s="15"/>
      <c r="C212" s="15"/>
      <c r="D212" s="16" t="s">
        <v>86</v>
      </c>
      <c r="E212" s="29">
        <v>710.6</v>
      </c>
      <c r="F212" s="29">
        <v>413.47</v>
      </c>
      <c r="G212" s="29">
        <v>811.31</v>
      </c>
      <c r="H212" s="29">
        <v>296.28</v>
      </c>
      <c r="I212" s="29">
        <v>800.9</v>
      </c>
      <c r="J212" s="29">
        <v>753.54</v>
      </c>
      <c r="K212" s="29">
        <v>123.26</v>
      </c>
      <c r="L212" s="29">
        <v>0</v>
      </c>
      <c r="M212" s="60">
        <v>0</v>
      </c>
      <c r="N212" s="60">
        <v>0</v>
      </c>
      <c r="O212" s="60">
        <v>0</v>
      </c>
      <c r="P212" s="71">
        <v>0</v>
      </c>
      <c r="Q212" s="33"/>
    </row>
    <row r="213" spans="1:17" s="9" customFormat="1" ht="15.75">
      <c r="A213" s="25"/>
      <c r="B213" s="15"/>
      <c r="C213" s="15"/>
      <c r="D213" s="16" t="s">
        <v>87</v>
      </c>
      <c r="E213" s="29">
        <v>21378.24</v>
      </c>
      <c r="F213" s="29">
        <v>21845.03</v>
      </c>
      <c r="G213" s="29">
        <v>21872.48</v>
      </c>
      <c r="H213" s="29">
        <v>22442.68</v>
      </c>
      <c r="I213" s="29">
        <v>24169.25</v>
      </c>
      <c r="J213" s="29">
        <v>24651.02</v>
      </c>
      <c r="K213" s="29">
        <v>24839.55</v>
      </c>
      <c r="L213" s="29">
        <v>25657.28</v>
      </c>
      <c r="M213" s="60">
        <v>26215.53</v>
      </c>
      <c r="N213" s="60">
        <v>30145.65</v>
      </c>
      <c r="O213" s="60">
        <v>29571.25</v>
      </c>
      <c r="P213" s="71">
        <v>36224</v>
      </c>
      <c r="Q213" s="33"/>
    </row>
    <row r="214" spans="1:17" s="9" customFormat="1" ht="15.75">
      <c r="A214" s="25"/>
      <c r="B214" s="15"/>
      <c r="C214" s="15"/>
      <c r="D214" s="16" t="s">
        <v>376</v>
      </c>
      <c r="E214" s="29"/>
      <c r="F214" s="29"/>
      <c r="G214" s="29">
        <v>0</v>
      </c>
      <c r="H214" s="29">
        <v>0</v>
      </c>
      <c r="I214" s="29">
        <v>0</v>
      </c>
      <c r="J214" s="29">
        <v>876.57</v>
      </c>
      <c r="K214" s="29">
        <v>667.27</v>
      </c>
      <c r="L214" s="29">
        <v>119.01</v>
      </c>
      <c r="M214" s="60">
        <v>813.9</v>
      </c>
      <c r="N214" s="60">
        <v>63.38</v>
      </c>
      <c r="O214" s="60">
        <v>0</v>
      </c>
      <c r="P214" s="71">
        <v>0</v>
      </c>
      <c r="Q214" s="80"/>
    </row>
    <row r="215" spans="1:17" s="9" customFormat="1" ht="15.75">
      <c r="A215" s="25"/>
      <c r="B215" s="15"/>
      <c r="C215" s="15"/>
      <c r="D215" s="16" t="s">
        <v>88</v>
      </c>
      <c r="E215" s="29">
        <v>3334.02</v>
      </c>
      <c r="F215" s="29">
        <v>3668.19</v>
      </c>
      <c r="G215" s="29">
        <v>3467.98</v>
      </c>
      <c r="H215" s="29">
        <v>3220.1</v>
      </c>
      <c r="I215" s="29">
        <v>3582.9</v>
      </c>
      <c r="J215" s="29">
        <v>3450.2</v>
      </c>
      <c r="K215" s="29">
        <v>3450.2</v>
      </c>
      <c r="L215" s="29">
        <v>4319.64</v>
      </c>
      <c r="M215" s="60">
        <v>4559.62</v>
      </c>
      <c r="N215" s="60">
        <v>5499.78</v>
      </c>
      <c r="O215" s="60">
        <v>2471.11</v>
      </c>
      <c r="P215" s="71">
        <v>0</v>
      </c>
      <c r="Q215" s="80"/>
    </row>
    <row r="216" spans="1:17" s="9" customFormat="1" ht="15.75">
      <c r="A216" s="25"/>
      <c r="B216" s="15"/>
      <c r="C216" s="15"/>
      <c r="D216" s="16" t="s">
        <v>89</v>
      </c>
      <c r="E216" s="29">
        <v>398</v>
      </c>
      <c r="F216" s="29">
        <v>610.62</v>
      </c>
      <c r="G216" s="29">
        <v>618.48</v>
      </c>
      <c r="H216" s="29">
        <v>1324.96</v>
      </c>
      <c r="I216" s="29">
        <v>849.82</v>
      </c>
      <c r="J216" s="29">
        <v>1004.79</v>
      </c>
      <c r="K216" s="29">
        <v>775.78</v>
      </c>
      <c r="L216" s="29">
        <v>594.67</v>
      </c>
      <c r="M216" s="60">
        <v>925.95</v>
      </c>
      <c r="N216" s="60">
        <v>271.5</v>
      </c>
      <c r="O216" s="60">
        <v>499.17</v>
      </c>
      <c r="P216" s="71">
        <v>1500</v>
      </c>
      <c r="Q216" s="34"/>
    </row>
    <row r="217" spans="1:17" s="9" customFormat="1" ht="15.75">
      <c r="A217" s="25"/>
      <c r="B217" s="15"/>
      <c r="C217" s="15"/>
      <c r="D217" s="16" t="s">
        <v>90</v>
      </c>
      <c r="E217" s="29">
        <v>985.16</v>
      </c>
      <c r="F217" s="29">
        <v>513.1</v>
      </c>
      <c r="G217" s="29">
        <v>449.06</v>
      </c>
      <c r="H217" s="29">
        <v>1046.82</v>
      </c>
      <c r="I217" s="29">
        <v>748.24</v>
      </c>
      <c r="J217" s="29">
        <v>747.35</v>
      </c>
      <c r="K217" s="29">
        <v>803.17</v>
      </c>
      <c r="L217" s="29">
        <v>725.62</v>
      </c>
      <c r="M217" s="60">
        <v>597.99</v>
      </c>
      <c r="N217" s="60">
        <v>632.3</v>
      </c>
      <c r="O217" s="60">
        <v>977.98</v>
      </c>
      <c r="P217" s="71">
        <v>2000</v>
      </c>
      <c r="Q217" s="33"/>
    </row>
    <row r="218" spans="1:17" s="9" customFormat="1" ht="15.75">
      <c r="A218" s="25"/>
      <c r="B218" s="15"/>
      <c r="C218" s="15"/>
      <c r="D218" s="16" t="s">
        <v>91</v>
      </c>
      <c r="E218" s="29">
        <v>5719.5</v>
      </c>
      <c r="F218" s="29">
        <v>5612.9</v>
      </c>
      <c r="G218" s="29">
        <v>4837.23</v>
      </c>
      <c r="H218" s="29">
        <v>4815.74</v>
      </c>
      <c r="I218" s="29">
        <v>4443.55</v>
      </c>
      <c r="J218" s="29">
        <v>3091.11</v>
      </c>
      <c r="K218" s="29">
        <v>1933.56</v>
      </c>
      <c r="L218" s="29">
        <v>1437.59</v>
      </c>
      <c r="M218" s="60">
        <v>1941.8</v>
      </c>
      <c r="N218" s="60">
        <v>2013.79</v>
      </c>
      <c r="O218" s="60">
        <v>829.99</v>
      </c>
      <c r="P218" s="71">
        <v>3500</v>
      </c>
      <c r="Q218" s="33"/>
    </row>
    <row r="219" spans="1:17" s="9" customFormat="1" ht="15.75">
      <c r="A219" s="25"/>
      <c r="B219" s="15"/>
      <c r="C219" s="15"/>
      <c r="D219" s="16" t="s">
        <v>216</v>
      </c>
      <c r="E219" s="29">
        <v>2443.03</v>
      </c>
      <c r="F219" s="29">
        <v>2367.14</v>
      </c>
      <c r="G219" s="29">
        <v>2853.92</v>
      </c>
      <c r="H219" s="29">
        <v>2331.03</v>
      </c>
      <c r="I219" s="29">
        <v>2056.72</v>
      </c>
      <c r="J219" s="29">
        <v>2861.57</v>
      </c>
      <c r="K219" s="29">
        <v>2498.43</v>
      </c>
      <c r="L219" s="29">
        <v>1467.67</v>
      </c>
      <c r="M219" s="60">
        <v>1445.72</v>
      </c>
      <c r="N219" s="60">
        <v>1500</v>
      </c>
      <c r="O219" s="60">
        <v>1125</v>
      </c>
      <c r="P219" s="108">
        <v>2000</v>
      </c>
      <c r="Q219" s="83"/>
    </row>
    <row r="220" spans="1:17" s="9" customFormat="1" ht="15.75">
      <c r="A220" s="25"/>
      <c r="B220" s="15"/>
      <c r="C220" s="15"/>
      <c r="D220" s="16" t="s">
        <v>92</v>
      </c>
      <c r="E220" s="29">
        <v>2451.01</v>
      </c>
      <c r="F220" s="29">
        <v>1969.74</v>
      </c>
      <c r="G220" s="29">
        <v>1659</v>
      </c>
      <c r="H220" s="29">
        <v>1299.48</v>
      </c>
      <c r="I220" s="29">
        <v>1779.46</v>
      </c>
      <c r="J220" s="29">
        <v>0</v>
      </c>
      <c r="K220" s="29">
        <v>740.13</v>
      </c>
      <c r="L220" s="29">
        <v>1276.38</v>
      </c>
      <c r="M220" s="60">
        <v>1146.94</v>
      </c>
      <c r="N220" s="60">
        <v>0</v>
      </c>
      <c r="O220" s="60">
        <v>527.86</v>
      </c>
      <c r="P220" s="71">
        <v>1000</v>
      </c>
      <c r="Q220" s="33"/>
    </row>
    <row r="221" spans="1:17" s="9" customFormat="1" ht="15.75">
      <c r="A221" s="25"/>
      <c r="B221" s="15"/>
      <c r="C221" s="15"/>
      <c r="D221" s="16" t="s">
        <v>93</v>
      </c>
      <c r="E221" s="29">
        <v>2157.95</v>
      </c>
      <c r="F221" s="29">
        <v>5380.81</v>
      </c>
      <c r="G221" s="29">
        <v>8787.25</v>
      </c>
      <c r="H221" s="29">
        <v>12732.13</v>
      </c>
      <c r="I221" s="29">
        <v>6147.26</v>
      </c>
      <c r="J221" s="29">
        <v>6913.65</v>
      </c>
      <c r="K221" s="29">
        <v>5445.94</v>
      </c>
      <c r="L221" s="29">
        <v>10683.73</v>
      </c>
      <c r="M221" s="60">
        <v>6273</v>
      </c>
      <c r="N221" s="60">
        <v>12077.9</v>
      </c>
      <c r="O221" s="60">
        <v>4870</v>
      </c>
      <c r="P221" s="71">
        <v>15000</v>
      </c>
      <c r="Q221" s="33"/>
    </row>
    <row r="222" spans="1:17" s="9" customFormat="1" ht="15.75">
      <c r="A222" s="25"/>
      <c r="B222" s="15"/>
      <c r="C222" s="15"/>
      <c r="D222" s="16" t="s">
        <v>298</v>
      </c>
      <c r="E222" s="29">
        <v>0</v>
      </c>
      <c r="F222" s="29">
        <v>27.47</v>
      </c>
      <c r="G222" s="29">
        <v>0</v>
      </c>
      <c r="H222" s="29">
        <v>92.99</v>
      </c>
      <c r="I222" s="29">
        <v>0</v>
      </c>
      <c r="J222" s="29">
        <v>0</v>
      </c>
      <c r="K222" s="29">
        <v>0</v>
      </c>
      <c r="L222" s="29">
        <v>0</v>
      </c>
      <c r="M222" s="60">
        <v>0</v>
      </c>
      <c r="N222" s="60">
        <v>0</v>
      </c>
      <c r="O222" s="60">
        <v>0</v>
      </c>
      <c r="P222" s="71">
        <v>0</v>
      </c>
      <c r="Q222" s="33"/>
    </row>
    <row r="223" spans="1:17" s="9" customFormat="1" ht="15.75">
      <c r="A223" s="25"/>
      <c r="B223" s="15"/>
      <c r="C223" s="15"/>
      <c r="D223" s="16" t="s">
        <v>248</v>
      </c>
      <c r="E223" s="29">
        <v>0</v>
      </c>
      <c r="F223" s="29">
        <v>0</v>
      </c>
      <c r="G223" s="29">
        <v>0</v>
      </c>
      <c r="H223" s="29">
        <v>0</v>
      </c>
      <c r="I223" s="29">
        <v>28.98</v>
      </c>
      <c r="J223" s="29">
        <v>344.74</v>
      </c>
      <c r="K223" s="29">
        <v>0</v>
      </c>
      <c r="L223" s="29">
        <v>0</v>
      </c>
      <c r="M223" s="60">
        <v>0</v>
      </c>
      <c r="N223" s="60">
        <v>0</v>
      </c>
      <c r="O223" s="60">
        <v>0</v>
      </c>
      <c r="P223" s="71">
        <v>0</v>
      </c>
      <c r="Q223" s="33"/>
    </row>
    <row r="224" spans="1:17" s="9" customFormat="1" ht="15.75">
      <c r="A224" s="25"/>
      <c r="B224" s="15"/>
      <c r="C224" s="15"/>
      <c r="D224" s="16" t="s">
        <v>94</v>
      </c>
      <c r="E224" s="29">
        <v>615.95</v>
      </c>
      <c r="F224" s="29">
        <v>1834.37</v>
      </c>
      <c r="G224" s="29">
        <v>1030.49</v>
      </c>
      <c r="H224" s="29">
        <v>964.61</v>
      </c>
      <c r="I224" s="29">
        <v>794.5</v>
      </c>
      <c r="J224" s="29">
        <v>1934.98</v>
      </c>
      <c r="K224" s="29">
        <v>504.87</v>
      </c>
      <c r="L224" s="29">
        <v>552.11</v>
      </c>
      <c r="M224" s="60">
        <v>514.09</v>
      </c>
      <c r="N224" s="60">
        <v>261</v>
      </c>
      <c r="O224" s="60">
        <v>126</v>
      </c>
      <c r="P224" s="71">
        <v>1500</v>
      </c>
      <c r="Q224" s="33"/>
    </row>
    <row r="225" spans="1:17" s="9" customFormat="1" ht="15.75">
      <c r="A225" s="25"/>
      <c r="B225" s="15"/>
      <c r="C225" s="15"/>
      <c r="D225" s="16" t="s">
        <v>95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60">
        <v>384.4</v>
      </c>
      <c r="N225" s="60">
        <v>0</v>
      </c>
      <c r="O225" s="60">
        <v>0</v>
      </c>
      <c r="P225" s="71">
        <v>0</v>
      </c>
      <c r="Q225" s="33"/>
    </row>
    <row r="226" spans="1:17" s="9" customFormat="1" ht="15.75">
      <c r="A226" s="25"/>
      <c r="B226" s="15"/>
      <c r="C226" s="15"/>
      <c r="D226" s="16" t="s">
        <v>96</v>
      </c>
      <c r="E226" s="29">
        <v>2173.34</v>
      </c>
      <c r="F226" s="29">
        <v>1226.67</v>
      </c>
      <c r="G226" s="29">
        <v>304.63</v>
      </c>
      <c r="H226" s="29">
        <v>582.55</v>
      </c>
      <c r="I226" s="29">
        <v>1321.25</v>
      </c>
      <c r="J226" s="29">
        <v>615</v>
      </c>
      <c r="K226" s="29">
        <v>970.6</v>
      </c>
      <c r="L226" s="29">
        <v>883.27</v>
      </c>
      <c r="M226" s="60">
        <v>946.33</v>
      </c>
      <c r="N226" s="60">
        <v>2328.9</v>
      </c>
      <c r="O226" s="60">
        <v>678.5</v>
      </c>
      <c r="P226" s="71">
        <v>2400</v>
      </c>
      <c r="Q226" s="80" t="s">
        <v>424</v>
      </c>
    </row>
    <row r="227" spans="1:17" s="9" customFormat="1" ht="15.75">
      <c r="A227" s="25"/>
      <c r="B227" s="15"/>
      <c r="C227" s="15"/>
      <c r="D227" s="16" t="s">
        <v>97</v>
      </c>
      <c r="E227" s="29">
        <v>0</v>
      </c>
      <c r="F227" s="29">
        <v>0</v>
      </c>
      <c r="G227" s="29">
        <v>500</v>
      </c>
      <c r="H227" s="29">
        <v>20</v>
      </c>
      <c r="I227" s="29">
        <v>0</v>
      </c>
      <c r="J227" s="29">
        <v>330</v>
      </c>
      <c r="K227" s="29">
        <v>175</v>
      </c>
      <c r="L227" s="29">
        <v>0</v>
      </c>
      <c r="M227" s="60">
        <v>61</v>
      </c>
      <c r="N227" s="60">
        <v>0</v>
      </c>
      <c r="O227" s="60">
        <v>3414.2</v>
      </c>
      <c r="P227" s="71">
        <v>0</v>
      </c>
      <c r="Q227" s="33"/>
    </row>
    <row r="228" spans="1:17" s="9" customFormat="1" ht="15.75">
      <c r="A228" s="25"/>
      <c r="B228" s="15"/>
      <c r="C228" s="15"/>
      <c r="D228" s="16" t="s">
        <v>235</v>
      </c>
      <c r="E228" s="29">
        <v>1688.9</v>
      </c>
      <c r="F228" s="29">
        <v>3584.39</v>
      </c>
      <c r="G228" s="29">
        <v>2010.8</v>
      </c>
      <c r="H228" s="29">
        <v>3202.1</v>
      </c>
      <c r="I228" s="29">
        <v>2254.53</v>
      </c>
      <c r="J228" s="29">
        <v>1496.55</v>
      </c>
      <c r="K228" s="29">
        <v>3651.27</v>
      </c>
      <c r="L228" s="29">
        <v>330.88</v>
      </c>
      <c r="M228" s="60">
        <v>1634.63</v>
      </c>
      <c r="N228" s="60">
        <v>1718.76</v>
      </c>
      <c r="O228" s="60">
        <v>1660.34</v>
      </c>
      <c r="P228" s="71">
        <v>1800</v>
      </c>
      <c r="Q228" s="33"/>
    </row>
    <row r="229" spans="1:17" s="9" customFormat="1" ht="15.75">
      <c r="A229" s="25"/>
      <c r="B229" s="15"/>
      <c r="C229" s="15"/>
      <c r="D229" s="16" t="s">
        <v>98</v>
      </c>
      <c r="E229" s="29">
        <v>1619.04</v>
      </c>
      <c r="F229" s="29">
        <v>1615.64</v>
      </c>
      <c r="G229" s="29">
        <v>1656.17</v>
      </c>
      <c r="H229" s="29">
        <v>1616.36</v>
      </c>
      <c r="I229" s="29">
        <v>1705.05</v>
      </c>
      <c r="J229" s="29">
        <v>1486.08</v>
      </c>
      <c r="K229" s="29">
        <v>1468.92</v>
      </c>
      <c r="L229" s="29">
        <v>1444.68</v>
      </c>
      <c r="M229" s="60">
        <v>1541.19</v>
      </c>
      <c r="N229" s="60">
        <v>1669.14</v>
      </c>
      <c r="O229" s="60">
        <v>1334.49</v>
      </c>
      <c r="P229" s="71">
        <v>1700</v>
      </c>
      <c r="Q229" s="33"/>
    </row>
    <row r="230" spans="1:17" s="9" customFormat="1" ht="15.75">
      <c r="A230" s="25"/>
      <c r="B230" s="15"/>
      <c r="C230" s="15"/>
      <c r="D230" s="16" t="s">
        <v>99</v>
      </c>
      <c r="E230" s="29">
        <v>688.61</v>
      </c>
      <c r="F230" s="29">
        <v>653.32</v>
      </c>
      <c r="G230" s="29">
        <v>551.76</v>
      </c>
      <c r="H230" s="29">
        <v>465.67</v>
      </c>
      <c r="I230" s="29">
        <v>476.45</v>
      </c>
      <c r="J230" s="29">
        <v>557.68</v>
      </c>
      <c r="K230" s="29">
        <v>478.11</v>
      </c>
      <c r="L230" s="29">
        <v>372.63</v>
      </c>
      <c r="M230" s="60">
        <v>450.04</v>
      </c>
      <c r="N230" s="60">
        <v>416.14</v>
      </c>
      <c r="O230" s="60">
        <v>245.77</v>
      </c>
      <c r="P230" s="71">
        <v>500</v>
      </c>
      <c r="Q230" s="33"/>
    </row>
    <row r="231" spans="1:17" s="9" customFormat="1" ht="15.75">
      <c r="A231" s="25"/>
      <c r="B231" s="15"/>
      <c r="C231" s="15"/>
      <c r="D231" s="16" t="s">
        <v>282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600</v>
      </c>
      <c r="K231" s="29">
        <v>1155.98</v>
      </c>
      <c r="L231" s="29">
        <v>1386.74</v>
      </c>
      <c r="M231" s="60">
        <v>1386.74</v>
      </c>
      <c r="N231" s="60">
        <v>1387.24</v>
      </c>
      <c r="O231" s="60">
        <v>1156.09</v>
      </c>
      <c r="P231" s="71">
        <v>1400</v>
      </c>
      <c r="Q231" s="33"/>
    </row>
    <row r="232" spans="1:17" s="9" customFormat="1" ht="15.75">
      <c r="A232" s="25"/>
      <c r="B232" s="15"/>
      <c r="C232" s="15"/>
      <c r="D232" s="16" t="s">
        <v>100</v>
      </c>
      <c r="E232" s="29">
        <v>0</v>
      </c>
      <c r="F232" s="29">
        <v>55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60">
        <v>0</v>
      </c>
      <c r="N232" s="60">
        <v>0</v>
      </c>
      <c r="O232" s="60">
        <v>0</v>
      </c>
      <c r="P232" s="71">
        <v>1000</v>
      </c>
      <c r="Q232" s="33"/>
    </row>
    <row r="233" spans="1:17" s="9" customFormat="1" ht="15.75">
      <c r="A233" s="25"/>
      <c r="B233" s="15"/>
      <c r="C233" s="15"/>
      <c r="D233" s="16" t="s">
        <v>101</v>
      </c>
      <c r="E233" s="29">
        <v>0</v>
      </c>
      <c r="F233" s="29">
        <v>0</v>
      </c>
      <c r="G233" s="29">
        <v>782.25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60">
        <v>0</v>
      </c>
      <c r="N233" s="60">
        <v>0</v>
      </c>
      <c r="O233" s="60">
        <v>0</v>
      </c>
      <c r="P233" s="71">
        <v>0</v>
      </c>
      <c r="Q233" s="33"/>
    </row>
    <row r="234" spans="1:17" s="9" customFormat="1" ht="15.75">
      <c r="A234" s="25"/>
      <c r="B234" s="15"/>
      <c r="C234" s="15"/>
      <c r="D234" s="16" t="s">
        <v>102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60">
        <v>0</v>
      </c>
      <c r="N234" s="60">
        <v>0</v>
      </c>
      <c r="O234" s="60">
        <v>0</v>
      </c>
      <c r="P234" s="71">
        <v>0</v>
      </c>
      <c r="Q234" s="33"/>
    </row>
    <row r="235" spans="1:17" s="9" customFormat="1" ht="15.75">
      <c r="A235" s="25"/>
      <c r="B235" s="15"/>
      <c r="C235" s="15"/>
      <c r="D235" s="16" t="s">
        <v>103</v>
      </c>
      <c r="E235" s="29">
        <v>4181.27</v>
      </c>
      <c r="F235" s="29">
        <v>2566.78</v>
      </c>
      <c r="G235" s="29">
        <v>1201.9</v>
      </c>
      <c r="H235" s="29">
        <v>2365.88</v>
      </c>
      <c r="I235" s="29">
        <v>988.41</v>
      </c>
      <c r="J235" s="29">
        <v>1771.77</v>
      </c>
      <c r="K235" s="29">
        <v>1736.11</v>
      </c>
      <c r="L235" s="29">
        <v>280.53</v>
      </c>
      <c r="M235" s="60">
        <v>1022.86</v>
      </c>
      <c r="N235" s="60">
        <v>1212.92</v>
      </c>
      <c r="O235" s="60">
        <v>337.14</v>
      </c>
      <c r="P235" s="71">
        <v>2000</v>
      </c>
      <c r="Q235" s="33"/>
    </row>
    <row r="236" spans="1:17" s="9" customFormat="1" ht="15.75">
      <c r="A236" s="25"/>
      <c r="B236" s="15"/>
      <c r="C236" s="15"/>
      <c r="D236" s="16" t="s">
        <v>299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60">
        <v>0</v>
      </c>
      <c r="N236" s="60">
        <v>10</v>
      </c>
      <c r="O236" s="60">
        <v>10</v>
      </c>
      <c r="P236" s="71">
        <v>10</v>
      </c>
      <c r="Q236" s="33"/>
    </row>
    <row r="237" spans="1:17" s="9" customFormat="1" ht="15.75">
      <c r="A237" s="25"/>
      <c r="B237" s="15"/>
      <c r="C237" s="15"/>
      <c r="D237" s="16" t="s">
        <v>104</v>
      </c>
      <c r="E237" s="29">
        <v>3254.29</v>
      </c>
      <c r="F237" s="29">
        <v>5128.08</v>
      </c>
      <c r="G237" s="29">
        <v>4587.12</v>
      </c>
      <c r="H237" s="29">
        <v>2099.08</v>
      </c>
      <c r="I237" s="29">
        <v>3462.12</v>
      </c>
      <c r="J237" s="29">
        <v>1856.82</v>
      </c>
      <c r="K237" s="29">
        <v>1390.02</v>
      </c>
      <c r="L237" s="29">
        <v>1377.86</v>
      </c>
      <c r="M237" s="60">
        <v>460</v>
      </c>
      <c r="N237" s="60">
        <v>649.12</v>
      </c>
      <c r="O237" s="60">
        <v>1062.82</v>
      </c>
      <c r="P237" s="71">
        <v>1500</v>
      </c>
      <c r="Q237" s="33"/>
    </row>
    <row r="238" spans="1:17" s="9" customFormat="1" ht="15.75">
      <c r="A238" s="25"/>
      <c r="B238" s="15"/>
      <c r="C238" s="15"/>
      <c r="D238" s="16" t="s">
        <v>105</v>
      </c>
      <c r="E238" s="29">
        <v>3194.99</v>
      </c>
      <c r="F238" s="29">
        <v>4838.55</v>
      </c>
      <c r="G238" s="29">
        <v>83.96</v>
      </c>
      <c r="H238" s="29">
        <v>4332.02</v>
      </c>
      <c r="I238" s="29">
        <v>5631.82</v>
      </c>
      <c r="J238" s="29">
        <v>2613.62</v>
      </c>
      <c r="K238" s="29">
        <v>2390.43</v>
      </c>
      <c r="L238" s="29">
        <v>1382.15</v>
      </c>
      <c r="M238" s="60">
        <v>3250.1</v>
      </c>
      <c r="N238" s="60">
        <v>422.56</v>
      </c>
      <c r="O238" s="60">
        <v>2022.08</v>
      </c>
      <c r="P238" s="71">
        <v>2500</v>
      </c>
      <c r="Q238" s="33"/>
    </row>
    <row r="239" spans="1:17" s="9" customFormat="1" ht="15.75">
      <c r="A239" s="25"/>
      <c r="B239" s="15"/>
      <c r="C239" s="15"/>
      <c r="D239" s="16" t="s">
        <v>106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60">
        <v>0</v>
      </c>
      <c r="N239" s="60">
        <v>0</v>
      </c>
      <c r="O239" s="60">
        <v>0</v>
      </c>
      <c r="P239" s="71">
        <v>0</v>
      </c>
      <c r="Q239" s="33"/>
    </row>
    <row r="240" spans="1:17" s="9" customFormat="1" ht="15.75">
      <c r="A240" s="25"/>
      <c r="B240" s="15"/>
      <c r="C240" s="15"/>
      <c r="D240" s="16" t="s">
        <v>217</v>
      </c>
      <c r="E240" s="29">
        <v>1839.2</v>
      </c>
      <c r="F240" s="29">
        <v>476</v>
      </c>
      <c r="G240" s="29">
        <v>0</v>
      </c>
      <c r="H240" s="29">
        <v>1310.03</v>
      </c>
      <c r="I240" s="29">
        <v>384.25</v>
      </c>
      <c r="J240" s="29">
        <v>58.63</v>
      </c>
      <c r="K240" s="29">
        <v>0</v>
      </c>
      <c r="L240" s="29">
        <v>0</v>
      </c>
      <c r="M240" s="60">
        <v>0</v>
      </c>
      <c r="N240" s="60">
        <v>0</v>
      </c>
      <c r="O240" s="60">
        <v>0</v>
      </c>
      <c r="P240" s="71">
        <v>0</v>
      </c>
      <c r="Q240" s="33"/>
    </row>
    <row r="241" spans="1:17" s="9" customFormat="1" ht="15.75">
      <c r="A241" s="25"/>
      <c r="B241" s="15"/>
      <c r="C241" s="15"/>
      <c r="D241" s="16" t="s">
        <v>218</v>
      </c>
      <c r="E241" s="29">
        <v>743.82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60">
        <v>0</v>
      </c>
      <c r="N241" s="60">
        <v>0</v>
      </c>
      <c r="O241" s="60">
        <v>0</v>
      </c>
      <c r="P241" s="71">
        <v>0</v>
      </c>
      <c r="Q241" s="33"/>
    </row>
    <row r="242" spans="1:17" s="9" customFormat="1" ht="15.75">
      <c r="A242" s="25"/>
      <c r="B242" s="15"/>
      <c r="C242" s="15"/>
      <c r="D242" s="16" t="s">
        <v>247</v>
      </c>
      <c r="E242" s="29">
        <v>109.45</v>
      </c>
      <c r="F242" s="29">
        <v>129.35</v>
      </c>
      <c r="G242" s="29">
        <v>119.4</v>
      </c>
      <c r="H242" s="29">
        <v>119.4</v>
      </c>
      <c r="I242" s="29">
        <v>119.4</v>
      </c>
      <c r="J242" s="29">
        <v>109.45</v>
      </c>
      <c r="K242" s="29">
        <v>208.6</v>
      </c>
      <c r="L242" s="29">
        <v>188.46</v>
      </c>
      <c r="M242" s="60">
        <v>219.45</v>
      </c>
      <c r="N242" s="60">
        <v>219.45</v>
      </c>
      <c r="O242" s="60">
        <v>219.45</v>
      </c>
      <c r="P242" s="71">
        <v>240</v>
      </c>
      <c r="Q242" s="33"/>
    </row>
    <row r="243" spans="1:17" s="9" customFormat="1" ht="15.75">
      <c r="A243" s="25"/>
      <c r="B243" s="15"/>
      <c r="C243" s="15"/>
      <c r="D243" s="16" t="s">
        <v>271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60">
        <v>0</v>
      </c>
      <c r="N243" s="60">
        <v>0</v>
      </c>
      <c r="O243" s="60">
        <v>0</v>
      </c>
      <c r="P243" s="71">
        <v>3000</v>
      </c>
      <c r="Q243" s="80" t="s">
        <v>472</v>
      </c>
    </row>
    <row r="244" spans="1:17" s="9" customFormat="1" ht="15.75">
      <c r="A244" s="25"/>
      <c r="B244" s="15"/>
      <c r="C244" s="15"/>
      <c r="D244" s="16" t="s">
        <v>287</v>
      </c>
      <c r="E244" s="29">
        <v>0</v>
      </c>
      <c r="F244" s="29">
        <v>0</v>
      </c>
      <c r="G244" s="29">
        <v>0</v>
      </c>
      <c r="H244" s="29">
        <v>0</v>
      </c>
      <c r="I244" s="29">
        <v>75</v>
      </c>
      <c r="J244" s="29">
        <v>0</v>
      </c>
      <c r="K244" s="29">
        <v>45</v>
      </c>
      <c r="L244" s="29">
        <v>149.52</v>
      </c>
      <c r="M244" s="60">
        <v>0</v>
      </c>
      <c r="N244" s="60">
        <v>0</v>
      </c>
      <c r="O244" s="60">
        <v>0</v>
      </c>
      <c r="P244" s="71">
        <v>0</v>
      </c>
      <c r="Q244" s="33"/>
    </row>
    <row r="245" spans="1:17" s="9" customFormat="1" ht="15.75">
      <c r="A245" s="25"/>
      <c r="B245" s="15"/>
      <c r="C245" s="15"/>
      <c r="D245" s="16" t="s">
        <v>315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60">
        <v>0</v>
      </c>
      <c r="N245" s="60">
        <v>0</v>
      </c>
      <c r="O245" s="60">
        <v>0</v>
      </c>
      <c r="P245" s="71">
        <v>0</v>
      </c>
      <c r="Q245" s="33"/>
    </row>
    <row r="246" spans="1:17" s="9" customFormat="1" ht="15.75">
      <c r="A246" s="25"/>
      <c r="B246" s="15"/>
      <c r="C246" s="15"/>
      <c r="D246" s="16" t="s">
        <v>316</v>
      </c>
      <c r="E246" s="29">
        <v>800</v>
      </c>
      <c r="F246" s="29">
        <v>0</v>
      </c>
      <c r="G246" s="29">
        <v>0</v>
      </c>
      <c r="H246" s="29">
        <v>0</v>
      </c>
      <c r="I246" s="29">
        <v>105</v>
      </c>
      <c r="J246" s="29">
        <v>0</v>
      </c>
      <c r="K246" s="29">
        <v>0</v>
      </c>
      <c r="L246" s="29">
        <v>0</v>
      </c>
      <c r="M246" s="60">
        <v>0</v>
      </c>
      <c r="N246" s="60">
        <v>0</v>
      </c>
      <c r="O246" s="60">
        <v>0</v>
      </c>
      <c r="P246" s="71">
        <v>200</v>
      </c>
      <c r="Q246" s="33"/>
    </row>
    <row r="247" spans="1:17" s="9" customFormat="1" ht="15.75">
      <c r="A247" s="25"/>
      <c r="B247" s="15"/>
      <c r="C247" s="15"/>
      <c r="D247" s="16" t="s">
        <v>479</v>
      </c>
      <c r="E247" s="29"/>
      <c r="F247" s="29"/>
      <c r="G247" s="29"/>
      <c r="H247" s="29"/>
      <c r="I247" s="29"/>
      <c r="J247" s="29"/>
      <c r="K247" s="29"/>
      <c r="L247" s="29"/>
      <c r="M247" s="60"/>
      <c r="N247" s="60">
        <v>0</v>
      </c>
      <c r="O247" s="60">
        <v>0</v>
      </c>
      <c r="P247" s="71">
        <v>5000</v>
      </c>
      <c r="Q247" s="33"/>
    </row>
    <row r="248" spans="1:17" s="9" customFormat="1" ht="15.75">
      <c r="A248" s="25"/>
      <c r="B248" s="15"/>
      <c r="C248" s="15" t="s">
        <v>107</v>
      </c>
      <c r="D248" s="16"/>
      <c r="E248" s="17">
        <f aca="true" t="shared" si="38" ref="E248:M248">ROUND(SUM(E209:E246),5)</f>
        <v>217802.95</v>
      </c>
      <c r="F248" s="17">
        <f t="shared" si="38"/>
        <v>213278.35</v>
      </c>
      <c r="G248" s="17">
        <f t="shared" si="38"/>
        <v>174015.62</v>
      </c>
      <c r="H248" s="17">
        <f t="shared" si="38"/>
        <v>200935.84</v>
      </c>
      <c r="I248" s="17">
        <f t="shared" si="38"/>
        <v>185701.66</v>
      </c>
      <c r="J248" s="17">
        <f t="shared" si="38"/>
        <v>186954.96</v>
      </c>
      <c r="K248" s="17">
        <f t="shared" si="38"/>
        <v>186178.26</v>
      </c>
      <c r="L248" s="17">
        <f t="shared" si="38"/>
        <v>157127.03</v>
      </c>
      <c r="M248" s="60">
        <f t="shared" si="38"/>
        <v>180029.35</v>
      </c>
      <c r="N248" s="60">
        <f>ROUND(SUM(N209:N247),5)</f>
        <v>199251.85</v>
      </c>
      <c r="O248" s="60">
        <f>ROUND(SUM(O209:O247),5)</f>
        <v>107873.39</v>
      </c>
      <c r="P248" s="60">
        <f>ROUND(SUM(P209:P247),5)</f>
        <v>204753</v>
      </c>
      <c r="Q248" s="33"/>
    </row>
    <row r="249" spans="1:17" s="9" customFormat="1" ht="25.5" customHeight="1">
      <c r="A249" s="25"/>
      <c r="B249" s="15"/>
      <c r="C249" s="15" t="s">
        <v>108</v>
      </c>
      <c r="D249" s="16"/>
      <c r="E249" s="17"/>
      <c r="F249" s="17"/>
      <c r="G249" s="17"/>
      <c r="H249" s="17"/>
      <c r="I249" s="29"/>
      <c r="J249" s="29"/>
      <c r="K249" s="29"/>
      <c r="L249" s="43"/>
      <c r="M249" s="61"/>
      <c r="N249" s="61"/>
      <c r="O249" s="60"/>
      <c r="P249" s="71"/>
      <c r="Q249" s="33"/>
    </row>
    <row r="250" spans="1:17" s="9" customFormat="1" ht="15.75">
      <c r="A250" s="25"/>
      <c r="B250" s="15"/>
      <c r="C250" s="15"/>
      <c r="D250" s="16" t="s">
        <v>109</v>
      </c>
      <c r="E250" s="29">
        <v>14396.56</v>
      </c>
      <c r="F250" s="29">
        <v>22066.86</v>
      </c>
      <c r="G250" s="29">
        <v>12453.31</v>
      </c>
      <c r="H250" s="29">
        <v>14297.09</v>
      </c>
      <c r="I250" s="29">
        <v>13463.6</v>
      </c>
      <c r="J250" s="29">
        <v>13020.75</v>
      </c>
      <c r="K250" s="29">
        <v>12954.28</v>
      </c>
      <c r="L250" s="29">
        <v>11749.92</v>
      </c>
      <c r="M250" s="60">
        <v>10699.64</v>
      </c>
      <c r="N250" s="60">
        <v>10290.72</v>
      </c>
      <c r="O250" s="60">
        <v>12528.93</v>
      </c>
      <c r="P250" s="71">
        <v>12500</v>
      </c>
      <c r="Q250" s="33"/>
    </row>
    <row r="251" spans="1:17" s="9" customFormat="1" ht="15.75">
      <c r="A251" s="25"/>
      <c r="B251" s="15"/>
      <c r="C251" s="15"/>
      <c r="D251" s="16" t="s">
        <v>110</v>
      </c>
      <c r="E251" s="29">
        <v>7843.75</v>
      </c>
      <c r="F251" s="29">
        <v>7875</v>
      </c>
      <c r="G251" s="29">
        <v>7875</v>
      </c>
      <c r="H251" s="29">
        <v>7875</v>
      </c>
      <c r="I251" s="29">
        <v>7875</v>
      </c>
      <c r="J251" s="29">
        <v>7875</v>
      </c>
      <c r="K251" s="29">
        <v>7875</v>
      </c>
      <c r="L251" s="29">
        <v>7875</v>
      </c>
      <c r="M251" s="60">
        <v>7875</v>
      </c>
      <c r="N251" s="60">
        <v>7875</v>
      </c>
      <c r="O251" s="60">
        <v>7875</v>
      </c>
      <c r="P251" s="71">
        <v>7875</v>
      </c>
      <c r="Q251" s="80" t="s">
        <v>422</v>
      </c>
    </row>
    <row r="252" spans="1:17" s="9" customFormat="1" ht="15.75">
      <c r="A252" s="25"/>
      <c r="B252" s="15"/>
      <c r="C252" s="15"/>
      <c r="D252" s="16" t="s">
        <v>111</v>
      </c>
      <c r="E252" s="29">
        <v>34210.27</v>
      </c>
      <c r="F252" s="29">
        <v>35854.83</v>
      </c>
      <c r="G252" s="29">
        <v>36313.99</v>
      </c>
      <c r="H252" s="29">
        <v>36508.94</v>
      </c>
      <c r="I252" s="29">
        <v>34180.75</v>
      </c>
      <c r="J252" s="29">
        <v>38302.86</v>
      </c>
      <c r="K252" s="29">
        <v>34688.64</v>
      </c>
      <c r="L252" s="29">
        <v>53174.85</v>
      </c>
      <c r="M252" s="60">
        <v>54376.24</v>
      </c>
      <c r="N252" s="60">
        <v>67197.68</v>
      </c>
      <c r="O252" s="60">
        <v>68475.53</v>
      </c>
      <c r="P252" s="71">
        <v>68070</v>
      </c>
      <c r="Q252" s="93" t="s">
        <v>440</v>
      </c>
    </row>
    <row r="253" spans="1:17" s="9" customFormat="1" ht="15.75">
      <c r="A253" s="25"/>
      <c r="B253" s="15"/>
      <c r="C253" s="15" t="s">
        <v>112</v>
      </c>
      <c r="D253" s="16"/>
      <c r="E253" s="17">
        <f aca="true" t="shared" si="39" ref="E253:J253">ROUND(SUM(E250:E252),5)</f>
        <v>56450.58</v>
      </c>
      <c r="F253" s="17">
        <f t="shared" si="39"/>
        <v>65796.69</v>
      </c>
      <c r="G253" s="17">
        <f t="shared" si="39"/>
        <v>56642.3</v>
      </c>
      <c r="H253" s="17">
        <f t="shared" si="39"/>
        <v>58681.03</v>
      </c>
      <c r="I253" s="17">
        <f t="shared" si="39"/>
        <v>55519.35</v>
      </c>
      <c r="J253" s="29">
        <f t="shared" si="39"/>
        <v>59198.61</v>
      </c>
      <c r="K253" s="29">
        <f aca="true" t="shared" si="40" ref="K253:P253">ROUND(SUM(K250:K252),5)</f>
        <v>55517.92</v>
      </c>
      <c r="L253" s="29">
        <f t="shared" si="40"/>
        <v>72799.77</v>
      </c>
      <c r="M253" s="60">
        <f t="shared" si="40"/>
        <v>72950.88</v>
      </c>
      <c r="N253" s="60">
        <f t="shared" si="40"/>
        <v>85363.4</v>
      </c>
      <c r="O253" s="60">
        <f t="shared" si="40"/>
        <v>88879.46</v>
      </c>
      <c r="P253" s="60">
        <f t="shared" si="40"/>
        <v>88445</v>
      </c>
      <c r="Q253" s="33"/>
    </row>
    <row r="254" spans="1:17" s="9" customFormat="1" ht="15.75">
      <c r="A254" s="25"/>
      <c r="B254" s="15"/>
      <c r="C254" s="15"/>
      <c r="D254" s="16"/>
      <c r="E254" s="17"/>
      <c r="F254" s="17"/>
      <c r="G254" s="17"/>
      <c r="H254" s="17"/>
      <c r="I254" s="17"/>
      <c r="J254" s="29"/>
      <c r="K254" s="29"/>
      <c r="L254" s="29"/>
      <c r="M254" s="60"/>
      <c r="N254" s="60"/>
      <c r="O254" s="60"/>
      <c r="P254" s="71"/>
      <c r="Q254" s="33"/>
    </row>
    <row r="255" spans="1:17" s="9" customFormat="1" ht="15.75">
      <c r="A255" s="25"/>
      <c r="B255" s="15"/>
      <c r="C255" s="15" t="s">
        <v>324</v>
      </c>
      <c r="D255" s="16"/>
      <c r="E255" s="17"/>
      <c r="F255" s="17"/>
      <c r="G255" s="17"/>
      <c r="H255" s="17"/>
      <c r="I255" s="29"/>
      <c r="J255" s="29"/>
      <c r="K255" s="29"/>
      <c r="L255" s="43"/>
      <c r="M255" s="60"/>
      <c r="N255" s="60"/>
      <c r="O255" s="60" t="s">
        <v>419</v>
      </c>
      <c r="P255" s="71"/>
      <c r="Q255" s="33"/>
    </row>
    <row r="256" spans="1:17" s="9" customFormat="1" ht="15.75">
      <c r="A256" s="25"/>
      <c r="B256" s="15"/>
      <c r="C256" s="15"/>
      <c r="D256" s="16" t="s">
        <v>325</v>
      </c>
      <c r="E256" s="17">
        <v>0</v>
      </c>
      <c r="F256" s="17">
        <v>0</v>
      </c>
      <c r="G256" s="17">
        <v>0</v>
      </c>
      <c r="H256" s="17">
        <v>0</v>
      </c>
      <c r="I256" s="29">
        <v>0</v>
      </c>
      <c r="J256" s="29">
        <v>0</v>
      </c>
      <c r="K256" s="29">
        <v>658.42</v>
      </c>
      <c r="L256" s="29">
        <v>2252.43</v>
      </c>
      <c r="M256" s="60">
        <v>612.67</v>
      </c>
      <c r="N256" s="60">
        <v>6825</v>
      </c>
      <c r="O256" s="60">
        <v>6520</v>
      </c>
      <c r="P256" s="108">
        <v>7000</v>
      </c>
      <c r="Q256" s="90"/>
    </row>
    <row r="257" spans="1:17" s="9" customFormat="1" ht="15.75">
      <c r="A257" s="25"/>
      <c r="B257" s="15"/>
      <c r="C257" s="15"/>
      <c r="D257" s="16" t="s">
        <v>384</v>
      </c>
      <c r="E257" s="17"/>
      <c r="F257" s="17"/>
      <c r="G257" s="17">
        <v>0</v>
      </c>
      <c r="H257" s="17">
        <v>0</v>
      </c>
      <c r="I257" s="29">
        <v>0</v>
      </c>
      <c r="J257" s="29">
        <v>110</v>
      </c>
      <c r="K257" s="29">
        <v>0</v>
      </c>
      <c r="L257" s="29">
        <v>0</v>
      </c>
      <c r="M257" s="60">
        <v>0</v>
      </c>
      <c r="N257" s="60">
        <v>0</v>
      </c>
      <c r="O257" s="60">
        <v>0</v>
      </c>
      <c r="P257" s="71">
        <v>0</v>
      </c>
      <c r="Q257" s="34"/>
    </row>
    <row r="258" spans="1:17" s="9" customFormat="1" ht="15.75">
      <c r="A258" s="25"/>
      <c r="B258" s="15"/>
      <c r="C258" s="15"/>
      <c r="D258" s="16" t="s">
        <v>401</v>
      </c>
      <c r="E258" s="17"/>
      <c r="F258" s="17"/>
      <c r="G258" s="17"/>
      <c r="H258" s="17"/>
      <c r="I258" s="29">
        <v>0</v>
      </c>
      <c r="J258" s="29">
        <v>0</v>
      </c>
      <c r="K258" s="29">
        <v>0</v>
      </c>
      <c r="L258" s="29">
        <v>65.46</v>
      </c>
      <c r="M258" s="60">
        <v>0</v>
      </c>
      <c r="N258" s="60">
        <v>21.3</v>
      </c>
      <c r="O258" s="60">
        <v>35.75</v>
      </c>
      <c r="P258" s="71">
        <v>0</v>
      </c>
      <c r="Q258" s="33"/>
    </row>
    <row r="259" spans="1:17" s="9" customFormat="1" ht="15.75">
      <c r="A259" s="25"/>
      <c r="B259" s="15"/>
      <c r="C259" s="15"/>
      <c r="D259" s="16" t="s">
        <v>413</v>
      </c>
      <c r="E259" s="17"/>
      <c r="F259" s="17"/>
      <c r="G259" s="17"/>
      <c r="H259" s="17"/>
      <c r="I259" s="29">
        <v>0</v>
      </c>
      <c r="J259" s="29">
        <v>0</v>
      </c>
      <c r="K259" s="29">
        <v>0</v>
      </c>
      <c r="L259" s="29">
        <v>0</v>
      </c>
      <c r="M259" s="60">
        <v>3451.81</v>
      </c>
      <c r="N259" s="60">
        <v>9</v>
      </c>
      <c r="O259" s="60">
        <v>67.5</v>
      </c>
      <c r="P259" s="71">
        <v>45</v>
      </c>
      <c r="Q259" s="80" t="s">
        <v>467</v>
      </c>
    </row>
    <row r="260" spans="1:17" s="9" customFormat="1" ht="15.75">
      <c r="A260" s="25"/>
      <c r="B260" s="15"/>
      <c r="C260" s="15" t="s">
        <v>326</v>
      </c>
      <c r="D260" s="16"/>
      <c r="E260" s="17">
        <f>ROUND(SUM(E255:E256),5)</f>
        <v>0</v>
      </c>
      <c r="F260" s="17">
        <f>ROUND(SUM(F255:F256),5)</f>
        <v>0</v>
      </c>
      <c r="G260" s="17">
        <f>ROUND(SUM(G256:G257),5)</f>
        <v>0</v>
      </c>
      <c r="H260" s="17">
        <f>ROUND(SUM(H256:H257),5)</f>
        <v>0</v>
      </c>
      <c r="I260" s="17">
        <f>ROUND(SUM(I256:I258),5)</f>
        <v>0</v>
      </c>
      <c r="J260" s="17">
        <f>ROUND(SUM(J256:J258),5)</f>
        <v>110</v>
      </c>
      <c r="K260" s="17">
        <f>ROUND(SUM(K256:K258),5)</f>
        <v>658.42</v>
      </c>
      <c r="L260" s="17">
        <f>ROUND(SUM(L256:L259),5)</f>
        <v>2317.89</v>
      </c>
      <c r="M260" s="17">
        <f>ROUND(SUM(M256:M259),5)</f>
        <v>4064.48</v>
      </c>
      <c r="N260" s="17">
        <f>ROUND(SUM(N256:N259),5)</f>
        <v>6855.3</v>
      </c>
      <c r="O260" s="17">
        <f>ROUND(SUM(O256:O259),5)</f>
        <v>6623.25</v>
      </c>
      <c r="P260" s="71">
        <f>ROUND(SUM(P256:P259),5)</f>
        <v>7045</v>
      </c>
      <c r="Q260" s="33"/>
    </row>
    <row r="261" spans="1:17" s="9" customFormat="1" ht="15.75">
      <c r="A261" s="25"/>
      <c r="B261" s="15"/>
      <c r="C261" s="15"/>
      <c r="D261" s="16"/>
      <c r="E261" s="17"/>
      <c r="F261" s="17"/>
      <c r="G261" s="17"/>
      <c r="H261" s="17"/>
      <c r="I261" s="29"/>
      <c r="J261" s="29"/>
      <c r="K261" s="29"/>
      <c r="L261" s="29"/>
      <c r="M261" s="60"/>
      <c r="N261" s="60"/>
      <c r="O261" s="60"/>
      <c r="P261" s="71"/>
      <c r="Q261" s="33"/>
    </row>
    <row r="262" spans="1:17" s="9" customFormat="1" ht="15.75">
      <c r="A262" s="25"/>
      <c r="B262" s="15"/>
      <c r="C262" s="15" t="s">
        <v>327</v>
      </c>
      <c r="D262" s="16"/>
      <c r="E262" s="17"/>
      <c r="F262" s="17"/>
      <c r="G262" s="17"/>
      <c r="H262" s="17"/>
      <c r="I262" s="29"/>
      <c r="J262" s="29"/>
      <c r="K262" s="29"/>
      <c r="L262" s="43"/>
      <c r="M262" s="60"/>
      <c r="N262" s="60"/>
      <c r="O262" s="60"/>
      <c r="P262" s="71"/>
      <c r="Q262" s="33"/>
    </row>
    <row r="263" spans="1:17" s="9" customFormat="1" ht="15.75">
      <c r="A263" s="25"/>
      <c r="B263" s="15"/>
      <c r="C263" s="15"/>
      <c r="D263" s="16" t="s">
        <v>328</v>
      </c>
      <c r="E263" s="17">
        <v>0</v>
      </c>
      <c r="F263" s="17">
        <v>0</v>
      </c>
      <c r="G263" s="17">
        <v>0</v>
      </c>
      <c r="H263" s="17">
        <v>0</v>
      </c>
      <c r="I263" s="29">
        <v>0</v>
      </c>
      <c r="J263" s="29">
        <v>0</v>
      </c>
      <c r="K263" s="29">
        <v>322</v>
      </c>
      <c r="L263" s="29">
        <v>1475</v>
      </c>
      <c r="M263" s="60">
        <v>0</v>
      </c>
      <c r="N263" s="60">
        <v>0</v>
      </c>
      <c r="O263" s="60">
        <v>783.69</v>
      </c>
      <c r="P263" s="71">
        <v>0</v>
      </c>
      <c r="Q263" s="33"/>
    </row>
    <row r="264" spans="1:17" s="9" customFormat="1" ht="15.75">
      <c r="A264" s="25"/>
      <c r="B264" s="15"/>
      <c r="C264" s="15"/>
      <c r="D264" s="16" t="s">
        <v>417</v>
      </c>
      <c r="E264" s="17">
        <v>0</v>
      </c>
      <c r="F264" s="17">
        <v>0</v>
      </c>
      <c r="G264" s="17">
        <v>0</v>
      </c>
      <c r="H264" s="17">
        <v>0</v>
      </c>
      <c r="I264" s="29">
        <v>0</v>
      </c>
      <c r="J264" s="29">
        <v>0</v>
      </c>
      <c r="K264" s="29">
        <v>0</v>
      </c>
      <c r="L264" s="29">
        <v>740</v>
      </c>
      <c r="M264" s="60">
        <v>1979</v>
      </c>
      <c r="N264" s="60">
        <v>0</v>
      </c>
      <c r="O264" s="60">
        <v>0</v>
      </c>
      <c r="P264" s="71">
        <v>0</v>
      </c>
      <c r="Q264" s="33"/>
    </row>
    <row r="265" spans="1:17" s="9" customFormat="1" ht="15.75">
      <c r="A265" s="25"/>
      <c r="B265" s="15"/>
      <c r="C265" s="15"/>
      <c r="D265" s="16" t="s">
        <v>397</v>
      </c>
      <c r="E265" s="17"/>
      <c r="F265" s="17"/>
      <c r="G265" s="17">
        <v>0</v>
      </c>
      <c r="H265" s="17">
        <v>0</v>
      </c>
      <c r="I265" s="29">
        <v>0</v>
      </c>
      <c r="J265" s="29">
        <v>0</v>
      </c>
      <c r="K265" s="29">
        <v>0</v>
      </c>
      <c r="L265" s="29">
        <v>0</v>
      </c>
      <c r="M265" s="60">
        <v>0</v>
      </c>
      <c r="N265" s="60">
        <v>0</v>
      </c>
      <c r="O265" s="60">
        <v>0</v>
      </c>
      <c r="P265" s="71">
        <v>0</v>
      </c>
      <c r="Q265" s="33"/>
    </row>
    <row r="266" spans="1:17" s="9" customFormat="1" ht="15.75">
      <c r="A266" s="25"/>
      <c r="B266" s="15"/>
      <c r="C266" s="15" t="s">
        <v>329</v>
      </c>
      <c r="D266" s="16"/>
      <c r="E266" s="17">
        <f>ROUND(SUM(E262:E264),5)</f>
        <v>0</v>
      </c>
      <c r="F266" s="17">
        <f>ROUND(SUM(F262:F264),5)</f>
        <v>0</v>
      </c>
      <c r="G266" s="17">
        <f aca="true" t="shared" si="41" ref="G266:L266">ROUND(SUM(G262:G265),5)</f>
        <v>0</v>
      </c>
      <c r="H266" s="17">
        <f t="shared" si="41"/>
        <v>0</v>
      </c>
      <c r="I266" s="17">
        <f t="shared" si="41"/>
        <v>0</v>
      </c>
      <c r="J266" s="17">
        <f t="shared" si="41"/>
        <v>0</v>
      </c>
      <c r="K266" s="17">
        <f t="shared" si="41"/>
        <v>322</v>
      </c>
      <c r="L266" s="17">
        <f t="shared" si="41"/>
        <v>2215</v>
      </c>
      <c r="M266" s="60">
        <f>ROUND(SUM(M262:M265),5)</f>
        <v>1979</v>
      </c>
      <c r="N266" s="60">
        <f>ROUND(SUM(N262:N265),5)</f>
        <v>0</v>
      </c>
      <c r="O266" s="60">
        <f>ROUND(SUM(O262:O265),5)</f>
        <v>783.69</v>
      </c>
      <c r="P266" s="60">
        <f>ROUND(SUM(P262:P265),5)</f>
        <v>0</v>
      </c>
      <c r="Q266" s="33"/>
    </row>
    <row r="267" spans="1:17" s="9" customFormat="1" ht="25.5" customHeight="1">
      <c r="A267" s="25"/>
      <c r="B267" s="15"/>
      <c r="C267" s="15" t="s">
        <v>113</v>
      </c>
      <c r="D267" s="16"/>
      <c r="E267" s="17"/>
      <c r="F267" s="17"/>
      <c r="G267" s="17"/>
      <c r="H267" s="17"/>
      <c r="I267" s="29"/>
      <c r="J267" s="29"/>
      <c r="K267" s="29"/>
      <c r="L267" s="43"/>
      <c r="M267" s="60"/>
      <c r="N267" s="60"/>
      <c r="O267" s="60"/>
      <c r="P267" s="71"/>
      <c r="Q267" s="33"/>
    </row>
    <row r="268" spans="1:17" s="9" customFormat="1" ht="15.75">
      <c r="A268" s="25"/>
      <c r="B268" s="15"/>
      <c r="C268" s="15"/>
      <c r="D268" s="16" t="s">
        <v>255</v>
      </c>
      <c r="E268" s="17">
        <v>2216.2</v>
      </c>
      <c r="F268" s="17">
        <v>2105.3</v>
      </c>
      <c r="G268" s="17">
        <v>933.55</v>
      </c>
      <c r="H268" s="17">
        <v>894.35</v>
      </c>
      <c r="I268" s="29">
        <v>757.2</v>
      </c>
      <c r="J268" s="29">
        <v>1432.1</v>
      </c>
      <c r="K268" s="29">
        <v>493.6</v>
      </c>
      <c r="L268" s="29">
        <v>112.5</v>
      </c>
      <c r="M268" s="60">
        <v>0</v>
      </c>
      <c r="N268" s="60">
        <v>0</v>
      </c>
      <c r="O268" s="60">
        <v>0</v>
      </c>
      <c r="P268" s="71">
        <v>500</v>
      </c>
      <c r="Q268" s="33"/>
    </row>
    <row r="269" spans="1:17" s="9" customFormat="1" ht="15.75">
      <c r="A269" s="25"/>
      <c r="B269" s="15"/>
      <c r="C269" s="16" t="s">
        <v>114</v>
      </c>
      <c r="D269" s="34"/>
      <c r="E269" s="17">
        <f>ROUND(SUM(E268:E268),5)</f>
        <v>2216.2</v>
      </c>
      <c r="F269" s="17">
        <v>2105.3</v>
      </c>
      <c r="G269" s="17">
        <f>ROUND(SUM(G268:G268),5)</f>
        <v>933.55</v>
      </c>
      <c r="H269" s="17">
        <f>ROUND(SUM(H268:H268),5)</f>
        <v>894.35</v>
      </c>
      <c r="I269" s="29">
        <v>757.2</v>
      </c>
      <c r="J269" s="29">
        <v>1432.1</v>
      </c>
      <c r="K269" s="29">
        <v>493.6</v>
      </c>
      <c r="L269" s="29">
        <v>112.5</v>
      </c>
      <c r="M269" s="60">
        <v>0</v>
      </c>
      <c r="N269" s="60">
        <v>0</v>
      </c>
      <c r="O269" s="60">
        <v>0</v>
      </c>
      <c r="P269" s="71">
        <v>500</v>
      </c>
      <c r="Q269" s="34"/>
    </row>
    <row r="270" spans="1:17" s="9" customFormat="1" ht="25.5" customHeight="1" thickBot="1">
      <c r="A270" s="28"/>
      <c r="B270" s="45" t="s">
        <v>115</v>
      </c>
      <c r="C270" s="45"/>
      <c r="D270" s="46"/>
      <c r="E270" s="17">
        <f aca="true" t="shared" si="42" ref="E270:J270">ROUND(E248+E253+E260+E266+E269,5)</f>
        <v>276469.73</v>
      </c>
      <c r="F270" s="47">
        <f t="shared" si="42"/>
        <v>281180.34</v>
      </c>
      <c r="G270" s="47">
        <f t="shared" si="42"/>
        <v>231591.47</v>
      </c>
      <c r="H270" s="47">
        <f t="shared" si="42"/>
        <v>260511.22</v>
      </c>
      <c r="I270" s="47">
        <f t="shared" si="42"/>
        <v>241978.21</v>
      </c>
      <c r="J270" s="48">
        <f t="shared" si="42"/>
        <v>247695.67</v>
      </c>
      <c r="K270" s="48">
        <f aca="true" t="shared" si="43" ref="K270:P270">ROUND(K248+K253+K260+K266+K269,5)</f>
        <v>243170.2</v>
      </c>
      <c r="L270" s="48">
        <f t="shared" si="43"/>
        <v>234572.19</v>
      </c>
      <c r="M270" s="62">
        <f t="shared" si="43"/>
        <v>259023.71</v>
      </c>
      <c r="N270" s="62">
        <f t="shared" si="43"/>
        <v>291470.55</v>
      </c>
      <c r="O270" s="62">
        <f t="shared" si="43"/>
        <v>204159.79</v>
      </c>
      <c r="P270" s="62">
        <f t="shared" si="43"/>
        <v>300743</v>
      </c>
      <c r="Q270" s="33"/>
    </row>
    <row r="271" spans="1:17" s="9" customFormat="1" ht="25.5" customHeight="1">
      <c r="A271" s="31"/>
      <c r="B271" s="49" t="s">
        <v>116</v>
      </c>
      <c r="C271" s="49"/>
      <c r="D271" s="50"/>
      <c r="E271" s="17"/>
      <c r="F271" s="51"/>
      <c r="G271" s="51"/>
      <c r="H271" s="51"/>
      <c r="I271" s="52"/>
      <c r="J271" s="53"/>
      <c r="K271" s="53"/>
      <c r="L271" s="43"/>
      <c r="M271" s="61"/>
      <c r="N271" s="61"/>
      <c r="O271" s="60"/>
      <c r="P271" s="71"/>
      <c r="Q271" s="33"/>
    </row>
    <row r="272" spans="1:17" s="9" customFormat="1" ht="15.75">
      <c r="A272" s="25"/>
      <c r="B272" s="15"/>
      <c r="C272" s="15" t="s">
        <v>117</v>
      </c>
      <c r="D272" s="16"/>
      <c r="E272" s="17"/>
      <c r="F272" s="17"/>
      <c r="G272" s="17"/>
      <c r="H272" s="17"/>
      <c r="I272" s="29"/>
      <c r="J272" s="43"/>
      <c r="K272" s="43"/>
      <c r="L272" s="43"/>
      <c r="M272" s="61"/>
      <c r="N272" s="61"/>
      <c r="O272" s="60"/>
      <c r="P272" s="71"/>
      <c r="Q272" s="33"/>
    </row>
    <row r="273" spans="1:17" s="9" customFormat="1" ht="15.75">
      <c r="A273" s="25"/>
      <c r="B273" s="15"/>
      <c r="C273" s="15"/>
      <c r="D273" s="16" t="s">
        <v>269</v>
      </c>
      <c r="E273" s="29">
        <v>1681.55</v>
      </c>
      <c r="F273" s="29">
        <v>1481.45</v>
      </c>
      <c r="G273" s="29">
        <v>1606.52</v>
      </c>
      <c r="H273" s="29">
        <v>2177.25</v>
      </c>
      <c r="I273" s="29">
        <v>2558.71</v>
      </c>
      <c r="J273" s="29">
        <v>2759.162216</v>
      </c>
      <c r="K273" s="29">
        <v>2829.28</v>
      </c>
      <c r="L273" s="29">
        <v>3669.83</v>
      </c>
      <c r="M273" s="63">
        <v>1743.88</v>
      </c>
      <c r="N273" s="63">
        <v>1822.44</v>
      </c>
      <c r="O273" s="60">
        <v>751.78</v>
      </c>
      <c r="P273" s="71">
        <v>1800</v>
      </c>
      <c r="Q273" s="85" t="s">
        <v>404</v>
      </c>
    </row>
    <row r="274" spans="1:17" s="9" customFormat="1" ht="15.75">
      <c r="A274" s="25"/>
      <c r="B274" s="15"/>
      <c r="C274" s="15"/>
      <c r="D274" s="16" t="s">
        <v>118</v>
      </c>
      <c r="E274" s="29">
        <v>216.45</v>
      </c>
      <c r="F274" s="29">
        <v>282.05</v>
      </c>
      <c r="G274" s="29">
        <v>732.85</v>
      </c>
      <c r="H274" s="29">
        <v>387.2</v>
      </c>
      <c r="I274" s="29">
        <v>2245.55</v>
      </c>
      <c r="J274" s="29">
        <v>2216.67</v>
      </c>
      <c r="K274" s="29">
        <v>689.35</v>
      </c>
      <c r="L274" s="29">
        <v>1403.17</v>
      </c>
      <c r="M274" s="63">
        <v>1333.11</v>
      </c>
      <c r="N274" s="63">
        <v>1484.14</v>
      </c>
      <c r="O274" s="60">
        <v>3774.25</v>
      </c>
      <c r="P274" s="71">
        <v>1500</v>
      </c>
      <c r="Q274" s="84"/>
    </row>
    <row r="275" spans="1:17" s="9" customFormat="1" ht="15.75">
      <c r="A275" s="25"/>
      <c r="B275" s="15"/>
      <c r="C275" s="15"/>
      <c r="D275" s="16" t="s">
        <v>199</v>
      </c>
      <c r="E275" s="29">
        <v>2119.51</v>
      </c>
      <c r="F275" s="29">
        <v>2493.08</v>
      </c>
      <c r="G275" s="29">
        <v>2013.39</v>
      </c>
      <c r="H275" s="29">
        <v>1814.6</v>
      </c>
      <c r="I275" s="29">
        <v>2334.78</v>
      </c>
      <c r="J275" s="29">
        <v>1540.78</v>
      </c>
      <c r="K275" s="29">
        <v>1545.54</v>
      </c>
      <c r="L275" s="29">
        <v>1397.74</v>
      </c>
      <c r="M275" s="63">
        <v>3255.74</v>
      </c>
      <c r="N275" s="63">
        <v>1588.01</v>
      </c>
      <c r="O275" s="60">
        <v>2251.73</v>
      </c>
      <c r="P275" s="71">
        <v>2500</v>
      </c>
      <c r="Q275" s="34"/>
    </row>
    <row r="276" spans="1:17" s="9" customFormat="1" ht="15.75">
      <c r="A276" s="25"/>
      <c r="B276" s="15"/>
      <c r="C276" s="15"/>
      <c r="D276" s="16" t="s">
        <v>309</v>
      </c>
      <c r="E276" s="29">
        <v>99.8</v>
      </c>
      <c r="F276" s="29">
        <v>102.5</v>
      </c>
      <c r="G276" s="29">
        <v>105</v>
      </c>
      <c r="H276" s="29">
        <v>106</v>
      </c>
      <c r="I276" s="29">
        <v>0</v>
      </c>
      <c r="J276" s="29">
        <v>0</v>
      </c>
      <c r="K276" s="29">
        <v>0</v>
      </c>
      <c r="L276" s="29">
        <v>0</v>
      </c>
      <c r="M276" s="63">
        <v>0</v>
      </c>
      <c r="N276" s="63">
        <v>0</v>
      </c>
      <c r="O276" s="60">
        <v>0</v>
      </c>
      <c r="P276" s="71">
        <v>0</v>
      </c>
      <c r="Q276" s="34"/>
    </row>
    <row r="277" spans="1:17" s="9" customFormat="1" ht="15.75">
      <c r="A277" s="25"/>
      <c r="B277" s="15"/>
      <c r="C277" s="15"/>
      <c r="D277" s="16" t="s">
        <v>300</v>
      </c>
      <c r="E277" s="29">
        <v>2600</v>
      </c>
      <c r="F277" s="29">
        <v>2800</v>
      </c>
      <c r="G277" s="29">
        <v>2950</v>
      </c>
      <c r="H277" s="29">
        <v>3250</v>
      </c>
      <c r="I277" s="29">
        <v>3400</v>
      </c>
      <c r="J277" s="29">
        <v>5211.39</v>
      </c>
      <c r="K277" s="29">
        <v>0</v>
      </c>
      <c r="L277" s="29">
        <v>98.98</v>
      </c>
      <c r="M277" s="63">
        <v>449.99</v>
      </c>
      <c r="N277" s="63">
        <v>505</v>
      </c>
      <c r="O277" s="60">
        <v>170</v>
      </c>
      <c r="P277" s="71">
        <v>500</v>
      </c>
      <c r="Q277" s="33"/>
    </row>
    <row r="278" spans="1:17" s="9" customFormat="1" ht="15.75">
      <c r="A278" s="25"/>
      <c r="B278" s="15"/>
      <c r="C278" s="15"/>
      <c r="D278" s="16" t="s">
        <v>381</v>
      </c>
      <c r="E278" s="29"/>
      <c r="F278" s="29"/>
      <c r="G278" s="29">
        <v>0</v>
      </c>
      <c r="H278" s="29">
        <v>0</v>
      </c>
      <c r="I278" s="29">
        <v>0</v>
      </c>
      <c r="J278" s="29">
        <v>0</v>
      </c>
      <c r="K278" s="29">
        <v>4126.97</v>
      </c>
      <c r="L278" s="29">
        <v>3859.47</v>
      </c>
      <c r="M278" s="63">
        <v>5156.87</v>
      </c>
      <c r="N278" s="63">
        <v>3200</v>
      </c>
      <c r="O278" s="60">
        <v>3850</v>
      </c>
      <c r="P278" s="71">
        <v>4000</v>
      </c>
      <c r="Q278" s="70"/>
    </row>
    <row r="279" spans="1:17" s="9" customFormat="1" ht="15.75">
      <c r="A279" s="25"/>
      <c r="B279" s="15"/>
      <c r="C279" s="15" t="s">
        <v>119</v>
      </c>
      <c r="D279" s="16"/>
      <c r="E279" s="17">
        <f>ROUND(SUM(E273:E277),5)</f>
        <v>6717.31</v>
      </c>
      <c r="F279" s="17">
        <f>ROUND(SUM(F273:F277),5)</f>
        <v>7159.08</v>
      </c>
      <c r="G279" s="17">
        <f aca="true" t="shared" si="44" ref="G279:P279">ROUND(SUM(G273:G278),5)</f>
        <v>7407.76</v>
      </c>
      <c r="H279" s="17">
        <f t="shared" si="44"/>
        <v>7735.05</v>
      </c>
      <c r="I279" s="17">
        <f t="shared" si="44"/>
        <v>10539.04</v>
      </c>
      <c r="J279" s="17">
        <f t="shared" si="44"/>
        <v>11728.00222</v>
      </c>
      <c r="K279" s="17">
        <f t="shared" si="44"/>
        <v>9191.14</v>
      </c>
      <c r="L279" s="17">
        <f t="shared" si="44"/>
        <v>10429.19</v>
      </c>
      <c r="M279" s="63">
        <f t="shared" si="44"/>
        <v>11939.59</v>
      </c>
      <c r="N279" s="63">
        <f t="shared" si="44"/>
        <v>8599.59</v>
      </c>
      <c r="O279" s="63">
        <f t="shared" si="44"/>
        <v>10797.76</v>
      </c>
      <c r="P279" s="63">
        <f t="shared" si="44"/>
        <v>10300</v>
      </c>
      <c r="Q279" s="34"/>
    </row>
    <row r="280" spans="1:17" s="9" customFormat="1" ht="25.5" customHeight="1">
      <c r="A280" s="25"/>
      <c r="B280" s="15"/>
      <c r="C280" s="15" t="s">
        <v>120</v>
      </c>
      <c r="D280" s="16"/>
      <c r="E280" s="17"/>
      <c r="F280" s="17"/>
      <c r="G280" s="17"/>
      <c r="H280" s="17"/>
      <c r="I280" s="29"/>
      <c r="J280" s="29"/>
      <c r="K280" s="29"/>
      <c r="L280" s="29"/>
      <c r="M280" s="60"/>
      <c r="N280" s="60"/>
      <c r="O280" s="60"/>
      <c r="P280" s="71"/>
      <c r="Q280" s="33"/>
    </row>
    <row r="281" spans="1:17" s="9" customFormat="1" ht="15.75">
      <c r="A281" s="25"/>
      <c r="B281" s="15"/>
      <c r="C281" s="15"/>
      <c r="D281" s="16" t="s">
        <v>236</v>
      </c>
      <c r="E281" s="29">
        <v>776.25</v>
      </c>
      <c r="F281" s="29">
        <v>1527.75</v>
      </c>
      <c r="G281" s="29">
        <v>258.75</v>
      </c>
      <c r="H281" s="29">
        <v>1295.73</v>
      </c>
      <c r="I281" s="29">
        <v>3179.79</v>
      </c>
      <c r="J281" s="29">
        <v>4380.75</v>
      </c>
      <c r="K281" s="29">
        <v>3000.68</v>
      </c>
      <c r="L281" s="29">
        <v>2772.4</v>
      </c>
      <c r="M281" s="60">
        <v>3704.02</v>
      </c>
      <c r="N281" s="60">
        <v>6487.64</v>
      </c>
      <c r="O281" s="60">
        <v>6559.82</v>
      </c>
      <c r="P281" s="71">
        <v>6500</v>
      </c>
      <c r="Q281" s="33"/>
    </row>
    <row r="282" spans="1:17" s="9" customFormat="1" ht="15.75">
      <c r="A282" s="25"/>
      <c r="B282" s="15"/>
      <c r="C282" s="15"/>
      <c r="D282" s="16" t="s">
        <v>272</v>
      </c>
      <c r="E282" s="29">
        <v>560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6480</v>
      </c>
      <c r="L282" s="29">
        <v>2340</v>
      </c>
      <c r="M282" s="60">
        <v>0</v>
      </c>
      <c r="N282" s="60">
        <v>225</v>
      </c>
      <c r="O282" s="60">
        <v>0</v>
      </c>
      <c r="P282" s="71">
        <v>0</v>
      </c>
      <c r="Q282" s="33"/>
    </row>
    <row r="283" spans="1:17" s="9" customFormat="1" ht="15.75">
      <c r="A283" s="25"/>
      <c r="B283" s="15"/>
      <c r="C283" s="15"/>
      <c r="D283" s="16" t="s">
        <v>310</v>
      </c>
      <c r="E283" s="29">
        <v>0</v>
      </c>
      <c r="F283" s="29">
        <v>507.65</v>
      </c>
      <c r="G283" s="29">
        <v>101.9</v>
      </c>
      <c r="H283" s="29">
        <v>287.57</v>
      </c>
      <c r="I283" s="29">
        <f>898.72+344.51</f>
        <v>1243.23</v>
      </c>
      <c r="J283" s="29">
        <v>2256.51</v>
      </c>
      <c r="K283" s="29">
        <v>1005.01</v>
      </c>
      <c r="L283" s="29">
        <v>1111.27</v>
      </c>
      <c r="M283" s="60">
        <v>3731.56</v>
      </c>
      <c r="N283" s="60">
        <v>1741.48</v>
      </c>
      <c r="O283" s="60">
        <v>1482.59</v>
      </c>
      <c r="P283" s="71">
        <v>1000</v>
      </c>
      <c r="Q283" s="70"/>
    </row>
    <row r="284" spans="1:17" s="9" customFormat="1" ht="15.75">
      <c r="A284" s="25"/>
      <c r="B284" s="15"/>
      <c r="C284" s="15" t="s">
        <v>121</v>
      </c>
      <c r="D284" s="16"/>
      <c r="E284" s="29">
        <f aca="true" t="shared" si="45" ref="E284:J284">ROUND(SUM(E281:E283),5)</f>
        <v>1336.25</v>
      </c>
      <c r="F284" s="29">
        <f t="shared" si="45"/>
        <v>2035.4</v>
      </c>
      <c r="G284" s="29">
        <f t="shared" si="45"/>
        <v>360.65</v>
      </c>
      <c r="H284" s="29">
        <f t="shared" si="45"/>
        <v>1583.3</v>
      </c>
      <c r="I284" s="29">
        <f t="shared" si="45"/>
        <v>4423.02</v>
      </c>
      <c r="J284" s="29">
        <f t="shared" si="45"/>
        <v>6637.26</v>
      </c>
      <c r="K284" s="29">
        <f aca="true" t="shared" si="46" ref="K284:P284">ROUND(SUM(K281:K283),5)</f>
        <v>10485.69</v>
      </c>
      <c r="L284" s="29">
        <f t="shared" si="46"/>
        <v>6223.67</v>
      </c>
      <c r="M284" s="60">
        <f t="shared" si="46"/>
        <v>7435.58</v>
      </c>
      <c r="N284" s="60">
        <f t="shared" si="46"/>
        <v>8454.12</v>
      </c>
      <c r="O284" s="60">
        <f t="shared" si="46"/>
        <v>8042.41</v>
      </c>
      <c r="P284" s="60">
        <f t="shared" si="46"/>
        <v>7500</v>
      </c>
      <c r="Q284" s="33"/>
    </row>
    <row r="285" spans="1:17" s="9" customFormat="1" ht="25.5" customHeight="1">
      <c r="A285" s="25"/>
      <c r="B285" s="15"/>
      <c r="C285" s="15" t="s">
        <v>122</v>
      </c>
      <c r="D285" s="16"/>
      <c r="E285" s="17"/>
      <c r="F285" s="17"/>
      <c r="G285" s="17"/>
      <c r="H285" s="17"/>
      <c r="I285" s="29"/>
      <c r="J285" s="29"/>
      <c r="K285" s="29"/>
      <c r="L285" s="29"/>
      <c r="M285" s="60"/>
      <c r="N285" s="60"/>
      <c r="O285" s="60"/>
      <c r="P285" s="71"/>
      <c r="Q285" s="33"/>
    </row>
    <row r="286" spans="1:17" s="9" customFormat="1" ht="15.75">
      <c r="A286" s="25"/>
      <c r="B286" s="15"/>
      <c r="C286" s="15"/>
      <c r="D286" s="16" t="s">
        <v>123</v>
      </c>
      <c r="E286" s="17">
        <v>3115.3</v>
      </c>
      <c r="F286" s="17">
        <v>517.32</v>
      </c>
      <c r="G286" s="17">
        <v>1805.73</v>
      </c>
      <c r="H286" s="17">
        <v>1051.44</v>
      </c>
      <c r="I286" s="29">
        <v>906.44</v>
      </c>
      <c r="J286" s="29">
        <v>498.49</v>
      </c>
      <c r="K286" s="29">
        <v>979.75</v>
      </c>
      <c r="L286" s="29">
        <v>1368.05</v>
      </c>
      <c r="M286" s="60">
        <v>1172.44</v>
      </c>
      <c r="N286" s="60">
        <v>2653.46</v>
      </c>
      <c r="O286" s="60">
        <v>2001.62</v>
      </c>
      <c r="P286" s="71">
        <v>2500</v>
      </c>
      <c r="Q286" s="33"/>
    </row>
    <row r="287" spans="1:17" s="9" customFormat="1" ht="15.75">
      <c r="A287" s="25"/>
      <c r="B287" s="15"/>
      <c r="C287" s="15" t="s">
        <v>124</v>
      </c>
      <c r="D287" s="16"/>
      <c r="E287" s="17">
        <f aca="true" t="shared" si="47" ref="E287:P287">ROUND(SUM(E286:E286),5)</f>
        <v>3115.3</v>
      </c>
      <c r="F287" s="17">
        <f t="shared" si="47"/>
        <v>517.32</v>
      </c>
      <c r="G287" s="17">
        <f t="shared" si="47"/>
        <v>1805.73</v>
      </c>
      <c r="H287" s="17">
        <f t="shared" si="47"/>
        <v>1051.44</v>
      </c>
      <c r="I287" s="29">
        <f t="shared" si="47"/>
        <v>906.44</v>
      </c>
      <c r="J287" s="29">
        <f t="shared" si="47"/>
        <v>498.49</v>
      </c>
      <c r="K287" s="29">
        <f t="shared" si="47"/>
        <v>979.75</v>
      </c>
      <c r="L287" s="29">
        <f t="shared" si="47"/>
        <v>1368.05</v>
      </c>
      <c r="M287" s="60">
        <f t="shared" si="47"/>
        <v>1172.44</v>
      </c>
      <c r="N287" s="60">
        <f t="shared" si="47"/>
        <v>2653.46</v>
      </c>
      <c r="O287" s="60">
        <f t="shared" si="47"/>
        <v>2001.62</v>
      </c>
      <c r="P287" s="60">
        <f t="shared" si="47"/>
        <v>2500</v>
      </c>
      <c r="Q287" s="33"/>
    </row>
    <row r="288" spans="1:17" s="9" customFormat="1" ht="25.5" customHeight="1">
      <c r="A288" s="35"/>
      <c r="B288" s="15"/>
      <c r="C288" s="15" t="s">
        <v>125</v>
      </c>
      <c r="D288" s="16"/>
      <c r="E288" s="17"/>
      <c r="F288" s="17"/>
      <c r="G288" s="17"/>
      <c r="H288" s="17"/>
      <c r="I288" s="29"/>
      <c r="J288" s="29"/>
      <c r="K288" s="29"/>
      <c r="L288" s="29"/>
      <c r="M288" s="60"/>
      <c r="N288" s="60"/>
      <c r="O288" s="60"/>
      <c r="P288" s="71"/>
      <c r="Q288" s="33"/>
    </row>
    <row r="289" spans="1:17" s="9" customFormat="1" ht="15.75">
      <c r="A289" s="35"/>
      <c r="B289" s="15"/>
      <c r="C289" s="15"/>
      <c r="D289" s="16" t="s">
        <v>126</v>
      </c>
      <c r="E289" s="17">
        <v>38644.39</v>
      </c>
      <c r="F289" s="17">
        <v>38910.22</v>
      </c>
      <c r="G289" s="17">
        <v>37957.13</v>
      </c>
      <c r="H289" s="17">
        <v>36037.84</v>
      </c>
      <c r="I289" s="29">
        <v>39113.41</v>
      </c>
      <c r="J289" s="29">
        <v>45512.08</v>
      </c>
      <c r="K289" s="29">
        <v>44102.58</v>
      </c>
      <c r="L289" s="29">
        <v>40908</v>
      </c>
      <c r="M289" s="60">
        <v>46998.43</v>
      </c>
      <c r="N289" s="60">
        <v>41029.47</v>
      </c>
      <c r="O289" s="60">
        <v>39500.32</v>
      </c>
      <c r="P289" s="71">
        <v>56000</v>
      </c>
      <c r="Q289" s="80"/>
    </row>
    <row r="290" spans="1:17" s="9" customFormat="1" ht="15.75">
      <c r="A290" s="35"/>
      <c r="B290" s="15"/>
      <c r="C290" s="15" t="s">
        <v>127</v>
      </c>
      <c r="D290" s="16"/>
      <c r="E290" s="17">
        <f>ROUND(SUM(E289:E289),5)</f>
        <v>38644.39</v>
      </c>
      <c r="F290" s="17">
        <f>ROUND(SUM(F289:F289),5)</f>
        <v>38910.22</v>
      </c>
      <c r="G290" s="17">
        <f>ROUND(SUM(G289:G289),5)</f>
        <v>37957.13</v>
      </c>
      <c r="H290" s="17">
        <f>ROUND(SUM(H289:H289),5)</f>
        <v>36037.84</v>
      </c>
      <c r="I290" s="29">
        <f>ROUND(SUM(I289:I289),5)</f>
        <v>39113.41</v>
      </c>
      <c r="J290" s="29">
        <v>45512.08</v>
      </c>
      <c r="K290" s="29">
        <v>44102.58</v>
      </c>
      <c r="L290" s="29">
        <v>40908</v>
      </c>
      <c r="M290" s="60">
        <v>46998.43</v>
      </c>
      <c r="N290" s="60">
        <v>41029.47</v>
      </c>
      <c r="O290" s="60">
        <v>39500.32</v>
      </c>
      <c r="P290" s="71">
        <v>56000</v>
      </c>
      <c r="Q290" s="33"/>
    </row>
    <row r="291" spans="1:17" s="9" customFormat="1" ht="25.5" customHeight="1">
      <c r="A291" s="25"/>
      <c r="B291" s="15"/>
      <c r="C291" s="15" t="s">
        <v>128</v>
      </c>
      <c r="D291" s="16"/>
      <c r="E291" s="17"/>
      <c r="F291" s="17"/>
      <c r="G291" s="17"/>
      <c r="H291" s="17"/>
      <c r="I291" s="29"/>
      <c r="J291" s="29"/>
      <c r="K291" s="29"/>
      <c r="L291" s="29"/>
      <c r="M291" s="60"/>
      <c r="N291" s="60"/>
      <c r="O291" s="60"/>
      <c r="P291" s="71"/>
      <c r="Q291" s="33"/>
    </row>
    <row r="292" spans="1:17" s="9" customFormat="1" ht="15.75">
      <c r="A292" s="25"/>
      <c r="B292" s="15"/>
      <c r="C292" s="15"/>
      <c r="D292" s="16" t="s">
        <v>129</v>
      </c>
      <c r="E292" s="17">
        <v>3565.97</v>
      </c>
      <c r="F292" s="17">
        <v>4228.1</v>
      </c>
      <c r="G292" s="17">
        <v>4443.43</v>
      </c>
      <c r="H292" s="17">
        <v>4893.54</v>
      </c>
      <c r="I292" s="29">
        <v>5879.28</v>
      </c>
      <c r="J292" s="29">
        <v>4081.19</v>
      </c>
      <c r="K292" s="29">
        <v>2114.55</v>
      </c>
      <c r="L292" s="29">
        <v>3476.63</v>
      </c>
      <c r="M292" s="60">
        <v>4652.86</v>
      </c>
      <c r="N292" s="60">
        <v>3914.19</v>
      </c>
      <c r="O292" s="60">
        <v>6633.24</v>
      </c>
      <c r="P292" s="71">
        <v>5500</v>
      </c>
      <c r="Q292" s="33"/>
    </row>
    <row r="293" spans="1:17" s="9" customFormat="1" ht="15.75">
      <c r="A293" s="25"/>
      <c r="B293" s="15"/>
      <c r="C293" s="15"/>
      <c r="D293" s="16" t="s">
        <v>209</v>
      </c>
      <c r="E293" s="17">
        <v>1806.84</v>
      </c>
      <c r="F293" s="17">
        <v>3084.48</v>
      </c>
      <c r="G293" s="17">
        <v>1216.7</v>
      </c>
      <c r="H293" s="17">
        <v>1248.19</v>
      </c>
      <c r="I293" s="29">
        <v>1851.88</v>
      </c>
      <c r="J293" s="29">
        <v>3230.65</v>
      </c>
      <c r="K293" s="29">
        <v>1412.74</v>
      </c>
      <c r="L293" s="29">
        <v>2287.11</v>
      </c>
      <c r="M293" s="60">
        <v>313.57</v>
      </c>
      <c r="N293" s="60">
        <v>6027.53</v>
      </c>
      <c r="O293" s="60">
        <v>4782.76</v>
      </c>
      <c r="P293" s="71">
        <v>5000</v>
      </c>
      <c r="Q293" s="80"/>
    </row>
    <row r="294" spans="1:17" s="9" customFormat="1" ht="15.75">
      <c r="A294" s="25"/>
      <c r="B294" s="15"/>
      <c r="C294" s="15"/>
      <c r="D294" s="16" t="s">
        <v>130</v>
      </c>
      <c r="E294" s="17">
        <v>2696.25</v>
      </c>
      <c r="F294" s="17">
        <v>4469.95</v>
      </c>
      <c r="G294" s="17">
        <v>896.93</v>
      </c>
      <c r="H294" s="17">
        <v>1720.49</v>
      </c>
      <c r="I294" s="29">
        <v>4883.02</v>
      </c>
      <c r="J294" s="29">
        <v>2892.34</v>
      </c>
      <c r="K294" s="29">
        <v>3543.6</v>
      </c>
      <c r="L294" s="29">
        <v>3356.06</v>
      </c>
      <c r="M294" s="60">
        <v>2088.97</v>
      </c>
      <c r="N294" s="60">
        <v>1463.17</v>
      </c>
      <c r="O294" s="60">
        <v>2382.58</v>
      </c>
      <c r="P294" s="71">
        <v>3000</v>
      </c>
      <c r="Q294" s="33"/>
    </row>
    <row r="295" spans="1:17" s="9" customFormat="1" ht="15.75">
      <c r="A295" s="25"/>
      <c r="B295" s="15"/>
      <c r="C295" s="15"/>
      <c r="D295" s="16" t="s">
        <v>263</v>
      </c>
      <c r="E295" s="17">
        <v>94.95</v>
      </c>
      <c r="F295" s="17">
        <v>189.83</v>
      </c>
      <c r="G295" s="17">
        <v>131.91</v>
      </c>
      <c r="H295" s="17">
        <v>195.86</v>
      </c>
      <c r="I295" s="29">
        <v>262.34</v>
      </c>
      <c r="J295" s="29">
        <v>744.38</v>
      </c>
      <c r="K295" s="29">
        <v>574.7</v>
      </c>
      <c r="L295" s="29">
        <v>1598.37</v>
      </c>
      <c r="M295" s="60">
        <v>0</v>
      </c>
      <c r="N295" s="60">
        <v>352.12</v>
      </c>
      <c r="O295" s="60">
        <v>195.51</v>
      </c>
      <c r="P295" s="71">
        <v>50</v>
      </c>
      <c r="Q295" s="33"/>
    </row>
    <row r="296" spans="1:17" s="9" customFormat="1" ht="15.75">
      <c r="A296" s="25"/>
      <c r="B296" s="15"/>
      <c r="C296" s="15" t="s">
        <v>131</v>
      </c>
      <c r="D296" s="16"/>
      <c r="E296" s="17">
        <f aca="true" t="shared" si="48" ref="E296:J296">ROUND(SUM(E292:E295),5)</f>
        <v>8164.01</v>
      </c>
      <c r="F296" s="17">
        <f t="shared" si="48"/>
        <v>11972.36</v>
      </c>
      <c r="G296" s="17">
        <f t="shared" si="48"/>
        <v>6688.97</v>
      </c>
      <c r="H296" s="17">
        <f t="shared" si="48"/>
        <v>8058.08</v>
      </c>
      <c r="I296" s="29">
        <f t="shared" si="48"/>
        <v>12876.52</v>
      </c>
      <c r="J296" s="29">
        <f t="shared" si="48"/>
        <v>10948.56</v>
      </c>
      <c r="K296" s="29">
        <f aca="true" t="shared" si="49" ref="K296:P296">ROUND(SUM(K292:K295),5)</f>
        <v>7645.59</v>
      </c>
      <c r="L296" s="29">
        <f t="shared" si="49"/>
        <v>10718.17</v>
      </c>
      <c r="M296" s="60">
        <f t="shared" si="49"/>
        <v>7055.4</v>
      </c>
      <c r="N296" s="60">
        <f t="shared" si="49"/>
        <v>11757.01</v>
      </c>
      <c r="O296" s="60">
        <f t="shared" si="49"/>
        <v>13994.09</v>
      </c>
      <c r="P296" s="60">
        <f t="shared" si="49"/>
        <v>13550</v>
      </c>
      <c r="Q296" s="33"/>
    </row>
    <row r="297" spans="1:17" s="9" customFormat="1" ht="25.5" customHeight="1">
      <c r="A297" s="25"/>
      <c r="B297" s="15"/>
      <c r="C297" s="15" t="s">
        <v>201</v>
      </c>
      <c r="D297" s="16"/>
      <c r="E297" s="17"/>
      <c r="F297" s="17"/>
      <c r="G297" s="17"/>
      <c r="H297" s="17"/>
      <c r="I297" s="29"/>
      <c r="J297" s="29"/>
      <c r="K297" s="29"/>
      <c r="L297" s="29"/>
      <c r="M297" s="60"/>
      <c r="N297" s="60"/>
      <c r="O297" s="60"/>
      <c r="P297" s="71"/>
      <c r="Q297" s="33"/>
    </row>
    <row r="298" spans="1:17" s="9" customFormat="1" ht="15.75">
      <c r="A298" s="25"/>
      <c r="B298" s="15"/>
      <c r="C298" s="15"/>
      <c r="D298" s="16" t="s">
        <v>132</v>
      </c>
      <c r="E298" s="17">
        <v>2583.44</v>
      </c>
      <c r="F298" s="17">
        <v>551.04</v>
      </c>
      <c r="G298" s="17">
        <v>490.6</v>
      </c>
      <c r="H298" s="17">
        <v>456.01</v>
      </c>
      <c r="I298" s="29">
        <v>2429.29</v>
      </c>
      <c r="J298" s="29">
        <v>1457.75</v>
      </c>
      <c r="K298" s="29">
        <v>131.03</v>
      </c>
      <c r="L298" s="29">
        <v>1834.77</v>
      </c>
      <c r="M298" s="60">
        <v>2307.13</v>
      </c>
      <c r="N298" s="60">
        <v>1574.03</v>
      </c>
      <c r="O298" s="60">
        <v>4024.5</v>
      </c>
      <c r="P298" s="71">
        <v>4500</v>
      </c>
      <c r="Q298" s="33"/>
    </row>
    <row r="299" spans="1:17" s="9" customFormat="1" ht="15.75">
      <c r="A299" s="25"/>
      <c r="B299" s="15"/>
      <c r="C299" s="15"/>
      <c r="D299" s="16" t="s">
        <v>133</v>
      </c>
      <c r="E299" s="17">
        <v>105.05</v>
      </c>
      <c r="F299" s="17">
        <v>89.11</v>
      </c>
      <c r="G299" s="17">
        <v>167.56</v>
      </c>
      <c r="H299" s="17">
        <v>627.09</v>
      </c>
      <c r="I299" s="29">
        <v>790.6</v>
      </c>
      <c r="J299" s="29">
        <v>2130.28</v>
      </c>
      <c r="K299" s="29">
        <v>1308.34</v>
      </c>
      <c r="L299" s="29">
        <v>1717.75</v>
      </c>
      <c r="M299" s="60"/>
      <c r="N299" s="60">
        <v>2898.49</v>
      </c>
      <c r="O299" s="60">
        <v>360.03</v>
      </c>
      <c r="P299" s="71">
        <v>3000</v>
      </c>
      <c r="Q299" s="70"/>
    </row>
    <row r="300" spans="1:17" s="9" customFormat="1" ht="15.75">
      <c r="A300" s="25"/>
      <c r="B300" s="15"/>
      <c r="C300" s="15"/>
      <c r="D300" s="16" t="s">
        <v>301</v>
      </c>
      <c r="E300" s="17">
        <v>9288.08</v>
      </c>
      <c r="F300" s="17">
        <v>6424</v>
      </c>
      <c r="G300" s="17">
        <v>1803.75</v>
      </c>
      <c r="H300" s="17">
        <v>0</v>
      </c>
      <c r="I300" s="29">
        <v>975</v>
      </c>
      <c r="J300" s="29">
        <v>8637</v>
      </c>
      <c r="K300" s="29">
        <v>0</v>
      </c>
      <c r="L300" s="29">
        <v>0</v>
      </c>
      <c r="M300" s="60">
        <v>25000</v>
      </c>
      <c r="N300" s="60">
        <v>0</v>
      </c>
      <c r="O300" s="60">
        <v>1296.72</v>
      </c>
      <c r="P300" s="71">
        <v>3000</v>
      </c>
      <c r="Q300" s="33"/>
    </row>
    <row r="301" spans="1:17" s="9" customFormat="1" ht="15" customHeight="1">
      <c r="A301" s="26"/>
      <c r="B301" s="15"/>
      <c r="C301" s="15" t="s">
        <v>200</v>
      </c>
      <c r="D301" s="16"/>
      <c r="E301" s="17">
        <f aca="true" t="shared" si="50" ref="E301:P301">ROUND(SUM(E298:E300),5)</f>
        <v>11976.57</v>
      </c>
      <c r="F301" s="17">
        <f t="shared" si="50"/>
        <v>7064.15</v>
      </c>
      <c r="G301" s="17">
        <f t="shared" si="50"/>
        <v>2461.91</v>
      </c>
      <c r="H301" s="17">
        <f t="shared" si="50"/>
        <v>1083.1</v>
      </c>
      <c r="I301" s="29">
        <f t="shared" si="50"/>
        <v>4194.89</v>
      </c>
      <c r="J301" s="29">
        <f t="shared" si="50"/>
        <v>12225.03</v>
      </c>
      <c r="K301" s="29">
        <f t="shared" si="50"/>
        <v>1439.37</v>
      </c>
      <c r="L301" s="29">
        <f t="shared" si="50"/>
        <v>3552.52</v>
      </c>
      <c r="M301" s="29">
        <f t="shared" si="50"/>
        <v>27307.13</v>
      </c>
      <c r="N301" s="29">
        <f t="shared" si="50"/>
        <v>4472.52</v>
      </c>
      <c r="O301" s="29">
        <f t="shared" si="50"/>
        <v>5681.25</v>
      </c>
      <c r="P301" s="71">
        <f t="shared" si="50"/>
        <v>10500</v>
      </c>
      <c r="Q301" s="33"/>
    </row>
    <row r="302" spans="1:17" s="9" customFormat="1" ht="25.5" customHeight="1">
      <c r="A302" s="25"/>
      <c r="B302" s="15" t="s">
        <v>134</v>
      </c>
      <c r="C302" s="15"/>
      <c r="D302" s="16"/>
      <c r="E302" s="17">
        <f aca="true" t="shared" si="51" ref="E302:P302">ROUND(E279+E284+E287+E290+E296+E301,5)</f>
        <v>69953.83</v>
      </c>
      <c r="F302" s="17">
        <f t="shared" si="51"/>
        <v>67658.53</v>
      </c>
      <c r="G302" s="17">
        <f t="shared" si="51"/>
        <v>56682.15</v>
      </c>
      <c r="H302" s="17">
        <f t="shared" si="51"/>
        <v>55548.81</v>
      </c>
      <c r="I302" s="29">
        <f t="shared" si="51"/>
        <v>72053.32</v>
      </c>
      <c r="J302" s="29">
        <f t="shared" si="51"/>
        <v>87549.42222</v>
      </c>
      <c r="K302" s="29">
        <f t="shared" si="51"/>
        <v>73844.12</v>
      </c>
      <c r="L302" s="29">
        <f t="shared" si="51"/>
        <v>73199.6</v>
      </c>
      <c r="M302" s="60">
        <f t="shared" si="51"/>
        <v>101908.57</v>
      </c>
      <c r="N302" s="60">
        <f t="shared" si="51"/>
        <v>76966.17</v>
      </c>
      <c r="O302" s="60">
        <f t="shared" si="51"/>
        <v>80017.45</v>
      </c>
      <c r="P302" s="60">
        <f t="shared" si="51"/>
        <v>100350</v>
      </c>
      <c r="Q302" s="33"/>
    </row>
    <row r="303" spans="1:17" s="9" customFormat="1" ht="25.5" customHeight="1">
      <c r="A303" s="25"/>
      <c r="B303" s="54" t="s">
        <v>135</v>
      </c>
      <c r="C303" s="15"/>
      <c r="D303" s="34"/>
      <c r="E303" s="17"/>
      <c r="F303" s="17"/>
      <c r="G303" s="17"/>
      <c r="H303" s="17"/>
      <c r="I303" s="29"/>
      <c r="J303" s="43"/>
      <c r="K303" s="43"/>
      <c r="L303" s="43"/>
      <c r="M303" s="61"/>
      <c r="N303" s="61"/>
      <c r="O303" s="60"/>
      <c r="P303" s="71"/>
      <c r="Q303" s="33"/>
    </row>
    <row r="304" spans="1:17" s="9" customFormat="1" ht="15.75">
      <c r="A304" s="25"/>
      <c r="B304" s="49"/>
      <c r="C304" s="15" t="s">
        <v>136</v>
      </c>
      <c r="D304" s="16"/>
      <c r="E304" s="17"/>
      <c r="F304" s="17"/>
      <c r="G304" s="17"/>
      <c r="H304" s="17"/>
      <c r="I304" s="29"/>
      <c r="J304" s="43"/>
      <c r="K304" s="43"/>
      <c r="L304" s="43"/>
      <c r="M304" s="61"/>
      <c r="N304" s="61"/>
      <c r="O304" s="60"/>
      <c r="P304" s="71"/>
      <c r="Q304" s="33"/>
    </row>
    <row r="305" spans="1:17" s="9" customFormat="1" ht="15.75">
      <c r="A305" s="25"/>
      <c r="B305" s="15"/>
      <c r="C305" s="15"/>
      <c r="D305" s="16" t="s">
        <v>137</v>
      </c>
      <c r="E305" s="17">
        <v>7500</v>
      </c>
      <c r="F305" s="17">
        <v>4500</v>
      </c>
      <c r="G305" s="17">
        <v>4700</v>
      </c>
      <c r="H305" s="17">
        <v>4700</v>
      </c>
      <c r="I305" s="29">
        <v>4400</v>
      </c>
      <c r="J305" s="29">
        <v>5300</v>
      </c>
      <c r="K305" s="29">
        <v>3500</v>
      </c>
      <c r="L305" s="29">
        <v>5900</v>
      </c>
      <c r="M305" s="60">
        <v>5000</v>
      </c>
      <c r="N305" s="60">
        <v>3500</v>
      </c>
      <c r="O305" s="60">
        <v>3000</v>
      </c>
      <c r="P305" s="71">
        <v>3000</v>
      </c>
      <c r="Q305" s="33"/>
    </row>
    <row r="306" spans="1:17" s="9" customFormat="1" ht="15.75">
      <c r="A306" s="25"/>
      <c r="B306" s="15"/>
      <c r="C306" s="15"/>
      <c r="D306" s="16" t="s">
        <v>435</v>
      </c>
      <c r="E306" s="17"/>
      <c r="F306" s="17"/>
      <c r="G306" s="17"/>
      <c r="H306" s="17"/>
      <c r="I306" s="29"/>
      <c r="J306" s="29"/>
      <c r="K306" s="29"/>
      <c r="L306" s="29"/>
      <c r="M306" s="60"/>
      <c r="N306" s="60">
        <v>1166.59</v>
      </c>
      <c r="O306" s="60">
        <v>0</v>
      </c>
      <c r="P306" s="71">
        <v>0</v>
      </c>
      <c r="Q306" s="33"/>
    </row>
    <row r="307" spans="1:17" s="9" customFormat="1" ht="15.75">
      <c r="A307" s="25"/>
      <c r="B307" s="15"/>
      <c r="C307" s="15" t="s">
        <v>138</v>
      </c>
      <c r="D307" s="16"/>
      <c r="E307" s="17">
        <f aca="true" t="shared" si="52" ref="E307:M307">ROUND(SUM(E305:E305),5)</f>
        <v>7500</v>
      </c>
      <c r="F307" s="17">
        <f t="shared" si="52"/>
        <v>4500</v>
      </c>
      <c r="G307" s="17">
        <f t="shared" si="52"/>
        <v>4700</v>
      </c>
      <c r="H307" s="17">
        <f t="shared" si="52"/>
        <v>4700</v>
      </c>
      <c r="I307" s="17">
        <f t="shared" si="52"/>
        <v>4400</v>
      </c>
      <c r="J307" s="29">
        <f t="shared" si="52"/>
        <v>5300</v>
      </c>
      <c r="K307" s="29">
        <f t="shared" si="52"/>
        <v>3500</v>
      </c>
      <c r="L307" s="29">
        <f t="shared" si="52"/>
        <v>5900</v>
      </c>
      <c r="M307" s="60">
        <f t="shared" si="52"/>
        <v>5000</v>
      </c>
      <c r="N307" s="60">
        <f>ROUND(SUM(N305:N306),5)</f>
        <v>4666.59</v>
      </c>
      <c r="O307" s="60">
        <f>ROUND(SUM(O305:O306),5)</f>
        <v>3000</v>
      </c>
      <c r="P307" s="60">
        <f>ROUND(SUM(P305:P306),5)</f>
        <v>3000</v>
      </c>
      <c r="Q307" s="33"/>
    </row>
    <row r="308" spans="1:17" s="9" customFormat="1" ht="25.5" customHeight="1">
      <c r="A308" s="25"/>
      <c r="B308" s="15"/>
      <c r="C308" s="15" t="s">
        <v>139</v>
      </c>
      <c r="D308" s="16"/>
      <c r="E308" s="17"/>
      <c r="F308" s="17"/>
      <c r="G308" s="17"/>
      <c r="H308" s="17"/>
      <c r="I308" s="29"/>
      <c r="J308" s="43"/>
      <c r="K308" s="43"/>
      <c r="L308" s="43"/>
      <c r="M308" s="60"/>
      <c r="N308" s="60"/>
      <c r="O308" s="60"/>
      <c r="P308" s="71"/>
      <c r="Q308" s="33"/>
    </row>
    <row r="309" spans="1:17" s="9" customFormat="1" ht="15.75">
      <c r="A309" s="25"/>
      <c r="B309" s="15"/>
      <c r="C309" s="15"/>
      <c r="D309" s="16" t="s">
        <v>140</v>
      </c>
      <c r="E309" s="29">
        <v>660.75</v>
      </c>
      <c r="F309" s="29">
        <v>462.82</v>
      </c>
      <c r="G309" s="29">
        <v>1056.09</v>
      </c>
      <c r="H309" s="29">
        <v>1530.65</v>
      </c>
      <c r="I309" s="29">
        <v>838</v>
      </c>
      <c r="J309" s="29">
        <v>1096.19</v>
      </c>
      <c r="K309" s="29">
        <v>1497.84</v>
      </c>
      <c r="L309" s="29">
        <v>857.17</v>
      </c>
      <c r="M309" s="60">
        <v>807.81</v>
      </c>
      <c r="N309" s="60">
        <v>4433.22</v>
      </c>
      <c r="O309" s="60">
        <v>1749.5</v>
      </c>
      <c r="P309" s="71">
        <v>3000</v>
      </c>
      <c r="Q309" s="70"/>
    </row>
    <row r="310" spans="1:17" s="9" customFormat="1" ht="15.75">
      <c r="A310" s="25"/>
      <c r="B310" s="15"/>
      <c r="C310" s="15"/>
      <c r="D310" s="16" t="s">
        <v>141</v>
      </c>
      <c r="E310" s="29">
        <v>717.62</v>
      </c>
      <c r="F310" s="29">
        <v>848.21</v>
      </c>
      <c r="G310" s="29">
        <v>573.97</v>
      </c>
      <c r="H310" s="29">
        <v>2073.91</v>
      </c>
      <c r="I310" s="29">
        <v>2010.01</v>
      </c>
      <c r="J310" s="29">
        <v>2997.86</v>
      </c>
      <c r="K310" s="29">
        <v>2789.78</v>
      </c>
      <c r="L310" s="29">
        <v>6997.09</v>
      </c>
      <c r="M310" s="60">
        <v>5528.81</v>
      </c>
      <c r="N310" s="60">
        <v>2988.84</v>
      </c>
      <c r="O310" s="60">
        <v>3339.42</v>
      </c>
      <c r="P310" s="71">
        <v>5000</v>
      </c>
      <c r="Q310" s="70"/>
    </row>
    <row r="311" spans="1:17" s="9" customFormat="1" ht="15.75">
      <c r="A311" s="25"/>
      <c r="B311" s="15"/>
      <c r="C311" s="15"/>
      <c r="D311" s="16" t="s">
        <v>142</v>
      </c>
      <c r="E311" s="29">
        <v>154.39</v>
      </c>
      <c r="F311" s="29">
        <v>505.15</v>
      </c>
      <c r="G311" s="29">
        <v>191.54</v>
      </c>
      <c r="H311" s="29">
        <v>228.61</v>
      </c>
      <c r="I311" s="29">
        <v>383.36</v>
      </c>
      <c r="J311" s="29">
        <v>743.43</v>
      </c>
      <c r="K311" s="29">
        <v>782.27</v>
      </c>
      <c r="L311" s="29">
        <v>647.44</v>
      </c>
      <c r="M311" s="60">
        <v>246.72</v>
      </c>
      <c r="N311" s="60">
        <v>785.14</v>
      </c>
      <c r="O311" s="60">
        <v>1425.56</v>
      </c>
      <c r="P311" s="71">
        <v>2800</v>
      </c>
      <c r="Q311" s="85"/>
    </row>
    <row r="312" spans="1:17" s="9" customFormat="1" ht="15.75">
      <c r="A312" s="25"/>
      <c r="B312" s="15"/>
      <c r="C312" s="15"/>
      <c r="D312" s="16" t="s">
        <v>143</v>
      </c>
      <c r="E312" s="29">
        <v>852.41</v>
      </c>
      <c r="F312" s="29">
        <v>1515.03</v>
      </c>
      <c r="G312" s="29">
        <v>1187.79</v>
      </c>
      <c r="H312" s="29">
        <v>1046.64</v>
      </c>
      <c r="I312" s="29">
        <v>1100.16</v>
      </c>
      <c r="J312" s="29">
        <v>755.35</v>
      </c>
      <c r="K312" s="29">
        <v>577.87</v>
      </c>
      <c r="L312" s="29">
        <v>812.26</v>
      </c>
      <c r="M312" s="60">
        <v>780.96</v>
      </c>
      <c r="N312" s="60">
        <v>1847.52</v>
      </c>
      <c r="O312" s="60">
        <v>1640.91</v>
      </c>
      <c r="P312" s="71">
        <v>2000</v>
      </c>
      <c r="Q312" s="33"/>
    </row>
    <row r="313" spans="1:17" s="9" customFormat="1" ht="15.75">
      <c r="A313" s="25"/>
      <c r="B313" s="15"/>
      <c r="C313" s="15"/>
      <c r="D313" s="16" t="s">
        <v>350</v>
      </c>
      <c r="E313" s="29">
        <v>703.01</v>
      </c>
      <c r="F313" s="29">
        <v>333.67</v>
      </c>
      <c r="G313" s="29">
        <v>932.71</v>
      </c>
      <c r="H313" s="29">
        <v>1401.22</v>
      </c>
      <c r="I313" s="29">
        <v>1526.87</v>
      </c>
      <c r="J313" s="29">
        <v>1528.79</v>
      </c>
      <c r="K313" s="29">
        <v>1708.43</v>
      </c>
      <c r="L313" s="29">
        <v>4192.73</v>
      </c>
      <c r="M313" s="60">
        <v>1527.63</v>
      </c>
      <c r="N313" s="60">
        <v>7533.32</v>
      </c>
      <c r="O313" s="60">
        <v>8238.49</v>
      </c>
      <c r="P313" s="71">
        <v>3000</v>
      </c>
      <c r="Q313" s="33"/>
    </row>
    <row r="314" spans="1:17" s="9" customFormat="1" ht="15.75">
      <c r="A314" s="25"/>
      <c r="B314" s="15"/>
      <c r="C314" s="15"/>
      <c r="D314" s="16" t="s">
        <v>361</v>
      </c>
      <c r="E314" s="29"/>
      <c r="F314" s="29">
        <v>0</v>
      </c>
      <c r="G314" s="29">
        <v>0</v>
      </c>
      <c r="H314" s="29">
        <v>120.13</v>
      </c>
      <c r="I314" s="29">
        <v>944</v>
      </c>
      <c r="J314" s="29">
        <v>637.5</v>
      </c>
      <c r="K314" s="29">
        <v>265.69</v>
      </c>
      <c r="L314" s="29">
        <v>158.99</v>
      </c>
      <c r="M314" s="60">
        <v>1300</v>
      </c>
      <c r="N314" s="60">
        <v>1063.77</v>
      </c>
      <c r="O314" s="60">
        <v>386.98</v>
      </c>
      <c r="P314" s="71">
        <v>1000</v>
      </c>
      <c r="Q314" s="33"/>
    </row>
    <row r="315" spans="1:17" s="9" customFormat="1" ht="15.75">
      <c r="A315" s="25"/>
      <c r="B315" s="15"/>
      <c r="C315" s="15"/>
      <c r="D315" s="16" t="s">
        <v>144</v>
      </c>
      <c r="E315" s="29">
        <v>3675.95</v>
      </c>
      <c r="F315" s="29">
        <v>3739.47</v>
      </c>
      <c r="G315" s="29">
        <v>3804.2</v>
      </c>
      <c r="H315" s="29">
        <v>3889.85</v>
      </c>
      <c r="I315" s="29">
        <v>3766.11</v>
      </c>
      <c r="J315" s="29">
        <v>3750.81</v>
      </c>
      <c r="K315" s="29">
        <v>2375.3</v>
      </c>
      <c r="L315" s="29">
        <v>2248.23</v>
      </c>
      <c r="M315" s="60">
        <v>2358.83</v>
      </c>
      <c r="N315" s="60">
        <v>2537.93</v>
      </c>
      <c r="O315" s="60">
        <v>2638.57</v>
      </c>
      <c r="P315" s="71">
        <v>3000</v>
      </c>
      <c r="Q315" s="80" t="s">
        <v>449</v>
      </c>
    </row>
    <row r="316" spans="1:17" s="9" customFormat="1" ht="15.75">
      <c r="A316" s="25"/>
      <c r="B316" s="15"/>
      <c r="C316" s="15"/>
      <c r="D316" s="16" t="s">
        <v>270</v>
      </c>
      <c r="E316" s="29">
        <v>0</v>
      </c>
      <c r="F316" s="29">
        <v>773.41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60">
        <v>0</v>
      </c>
      <c r="N316" s="60">
        <v>0</v>
      </c>
      <c r="O316" s="60">
        <v>0</v>
      </c>
      <c r="P316" s="71">
        <v>0</v>
      </c>
      <c r="Q316" s="33"/>
    </row>
    <row r="317" spans="1:17" s="9" customFormat="1" ht="15.75">
      <c r="A317" s="25"/>
      <c r="B317" s="15"/>
      <c r="C317" s="15"/>
      <c r="D317" s="16" t="s">
        <v>321</v>
      </c>
      <c r="E317" s="29">
        <v>0</v>
      </c>
      <c r="F317" s="29">
        <v>550</v>
      </c>
      <c r="G317" s="29">
        <v>0</v>
      </c>
      <c r="H317" s="29">
        <v>0</v>
      </c>
      <c r="I317" s="29">
        <v>2450</v>
      </c>
      <c r="J317" s="29">
        <v>2440</v>
      </c>
      <c r="K317" s="29">
        <v>4800</v>
      </c>
      <c r="L317" s="29">
        <v>2675</v>
      </c>
      <c r="M317" s="60">
        <v>2500</v>
      </c>
      <c r="N317" s="60">
        <v>2800</v>
      </c>
      <c r="O317" s="60">
        <v>0</v>
      </c>
      <c r="P317" s="108">
        <v>3000</v>
      </c>
      <c r="Q317" s="90" t="s">
        <v>465</v>
      </c>
    </row>
    <row r="318" spans="1:17" s="9" customFormat="1" ht="15.75">
      <c r="A318" s="25"/>
      <c r="B318" s="15"/>
      <c r="C318" s="15"/>
      <c r="D318" s="16" t="s">
        <v>297</v>
      </c>
      <c r="E318" s="29">
        <v>165</v>
      </c>
      <c r="F318" s="29">
        <v>165</v>
      </c>
      <c r="G318" s="29">
        <v>420</v>
      </c>
      <c r="H318" s="29">
        <v>360</v>
      </c>
      <c r="I318" s="29">
        <v>335</v>
      </c>
      <c r="J318" s="29">
        <v>372</v>
      </c>
      <c r="K318" s="29">
        <v>442</v>
      </c>
      <c r="L318" s="29">
        <v>484</v>
      </c>
      <c r="M318" s="60">
        <v>372</v>
      </c>
      <c r="N318" s="60">
        <v>400</v>
      </c>
      <c r="O318" s="60">
        <v>580</v>
      </c>
      <c r="P318" s="71">
        <v>550</v>
      </c>
      <c r="Q318" s="33"/>
    </row>
    <row r="319" spans="1:17" s="9" customFormat="1" ht="15.75">
      <c r="A319" s="25"/>
      <c r="B319" s="15"/>
      <c r="C319" s="15"/>
      <c r="D319" s="16" t="s">
        <v>374</v>
      </c>
      <c r="E319" s="29"/>
      <c r="F319" s="29"/>
      <c r="G319" s="29">
        <v>0</v>
      </c>
      <c r="H319" s="29">
        <v>0</v>
      </c>
      <c r="I319" s="29">
        <v>160</v>
      </c>
      <c r="J319" s="29">
        <v>0</v>
      </c>
      <c r="K319" s="29">
        <v>0</v>
      </c>
      <c r="L319" s="29">
        <v>0</v>
      </c>
      <c r="M319" s="60">
        <v>0</v>
      </c>
      <c r="N319" s="60">
        <v>0</v>
      </c>
      <c r="O319" s="60">
        <v>0</v>
      </c>
      <c r="P319" s="71">
        <v>0</v>
      </c>
      <c r="Q319" s="33"/>
    </row>
    <row r="320" spans="1:17" s="9" customFormat="1" ht="15.75">
      <c r="A320" s="25"/>
      <c r="B320" s="15"/>
      <c r="C320" s="15"/>
      <c r="D320" s="16" t="s">
        <v>306</v>
      </c>
      <c r="E320" s="29">
        <v>2000</v>
      </c>
      <c r="F320" s="29">
        <v>2000</v>
      </c>
      <c r="G320" s="29">
        <v>2000</v>
      </c>
      <c r="H320" s="29">
        <v>2000</v>
      </c>
      <c r="I320" s="29">
        <v>2000</v>
      </c>
      <c r="J320" s="29">
        <v>2000</v>
      </c>
      <c r="K320" s="29">
        <v>2000</v>
      </c>
      <c r="L320" s="29">
        <v>1000</v>
      </c>
      <c r="M320" s="60">
        <v>1000</v>
      </c>
      <c r="N320" s="60">
        <v>0</v>
      </c>
      <c r="O320" s="60">
        <v>0</v>
      </c>
      <c r="P320" s="71">
        <v>1500</v>
      </c>
      <c r="Q320" s="80" t="s">
        <v>429</v>
      </c>
    </row>
    <row r="321" spans="1:17" s="9" customFormat="1" ht="15.75">
      <c r="A321" s="25"/>
      <c r="B321" s="15"/>
      <c r="C321" s="15"/>
      <c r="D321" s="16" t="s">
        <v>322</v>
      </c>
      <c r="E321" s="29">
        <v>0</v>
      </c>
      <c r="F321" s="29">
        <v>4033.71</v>
      </c>
      <c r="G321" s="29">
        <v>859.58</v>
      </c>
      <c r="H321" s="29">
        <v>1078.53</v>
      </c>
      <c r="I321" s="29">
        <v>0</v>
      </c>
      <c r="J321" s="29">
        <v>0</v>
      </c>
      <c r="K321" s="29">
        <v>505.4</v>
      </c>
      <c r="L321" s="29">
        <v>82.45</v>
      </c>
      <c r="M321" s="60">
        <v>0</v>
      </c>
      <c r="N321" s="60">
        <v>0</v>
      </c>
      <c r="O321" s="60">
        <v>0</v>
      </c>
      <c r="P321" s="71">
        <v>0</v>
      </c>
      <c r="Q321" s="33"/>
    </row>
    <row r="322" spans="1:17" s="9" customFormat="1" ht="15.75">
      <c r="A322" s="25"/>
      <c r="B322" s="15"/>
      <c r="C322" s="15"/>
      <c r="D322" s="16" t="s">
        <v>330</v>
      </c>
      <c r="E322" s="29">
        <v>0</v>
      </c>
      <c r="F322" s="29">
        <v>2160</v>
      </c>
      <c r="G322" s="29">
        <v>400</v>
      </c>
      <c r="H322" s="29">
        <v>250</v>
      </c>
      <c r="I322" s="29">
        <v>1715.18</v>
      </c>
      <c r="J322" s="29">
        <v>200</v>
      </c>
      <c r="K322" s="29">
        <v>200</v>
      </c>
      <c r="L322" s="29">
        <v>0</v>
      </c>
      <c r="M322" s="60">
        <v>0</v>
      </c>
      <c r="N322" s="60">
        <v>0</v>
      </c>
      <c r="O322" s="60">
        <v>0</v>
      </c>
      <c r="P322" s="71">
        <v>0</v>
      </c>
      <c r="Q322" s="33"/>
    </row>
    <row r="323" spans="1:17" s="9" customFormat="1" ht="15.75">
      <c r="A323" s="25"/>
      <c r="B323" s="15"/>
      <c r="C323" s="15"/>
      <c r="D323" s="16" t="s">
        <v>335</v>
      </c>
      <c r="E323" s="29">
        <v>0</v>
      </c>
      <c r="F323" s="29">
        <v>0</v>
      </c>
      <c r="G323" s="29">
        <v>0</v>
      </c>
      <c r="H323" s="29">
        <v>12335</v>
      </c>
      <c r="I323" s="29">
        <v>2547.5</v>
      </c>
      <c r="J323" s="29">
        <v>2860</v>
      </c>
      <c r="K323" s="29">
        <v>4100</v>
      </c>
      <c r="L323" s="29">
        <v>2170</v>
      </c>
      <c r="M323" s="60">
        <v>1680</v>
      </c>
      <c r="N323" s="60">
        <v>4571.6</v>
      </c>
      <c r="O323" s="60">
        <v>2900</v>
      </c>
      <c r="P323" s="71">
        <v>6500</v>
      </c>
      <c r="Q323" s="33"/>
    </row>
    <row r="324" spans="1:17" s="9" customFormat="1" ht="15.75">
      <c r="A324" s="25"/>
      <c r="B324" s="15"/>
      <c r="C324" s="15"/>
      <c r="D324" s="16" t="s">
        <v>377</v>
      </c>
      <c r="E324" s="29"/>
      <c r="F324" s="29"/>
      <c r="G324" s="29">
        <v>0</v>
      </c>
      <c r="H324" s="29">
        <v>0</v>
      </c>
      <c r="I324" s="29">
        <v>0</v>
      </c>
      <c r="J324" s="29">
        <v>0</v>
      </c>
      <c r="K324" s="29">
        <v>117.11</v>
      </c>
      <c r="L324" s="29">
        <v>881.11</v>
      </c>
      <c r="M324" s="60">
        <v>1335.12</v>
      </c>
      <c r="N324" s="60">
        <v>89.19</v>
      </c>
      <c r="O324" s="60">
        <v>169.9</v>
      </c>
      <c r="P324" s="71">
        <v>1500</v>
      </c>
      <c r="Q324" s="33"/>
    </row>
    <row r="325" spans="1:17" s="9" customFormat="1" ht="15.75">
      <c r="A325" s="25"/>
      <c r="B325" s="15"/>
      <c r="C325" s="15"/>
      <c r="D325" s="16" t="s">
        <v>378</v>
      </c>
      <c r="E325" s="29"/>
      <c r="F325" s="29"/>
      <c r="G325" s="29">
        <v>0</v>
      </c>
      <c r="H325" s="29">
        <v>0</v>
      </c>
      <c r="I325" s="29">
        <v>0</v>
      </c>
      <c r="J325" s="29">
        <v>0</v>
      </c>
      <c r="K325" s="29">
        <v>8490</v>
      </c>
      <c r="L325" s="29">
        <v>5072.5</v>
      </c>
      <c r="M325" s="60">
        <v>1845</v>
      </c>
      <c r="N325" s="60">
        <v>5400</v>
      </c>
      <c r="O325" s="60">
        <v>0</v>
      </c>
      <c r="P325" s="71">
        <v>3000</v>
      </c>
      <c r="Q325" s="33"/>
    </row>
    <row r="326" spans="1:17" s="9" customFormat="1" ht="15.75">
      <c r="A326" s="67"/>
      <c r="B326" s="15"/>
      <c r="C326" s="15"/>
      <c r="D326" s="16" t="s">
        <v>394</v>
      </c>
      <c r="E326" s="29"/>
      <c r="F326" s="29"/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1500</v>
      </c>
      <c r="M326" s="60">
        <v>0</v>
      </c>
      <c r="N326" s="60">
        <v>0</v>
      </c>
      <c r="O326" s="60">
        <v>0</v>
      </c>
      <c r="P326" s="71">
        <v>0</v>
      </c>
      <c r="Q326" s="33"/>
    </row>
    <row r="327" spans="1:34" s="66" customFormat="1" ht="15.75">
      <c r="A327" s="67"/>
      <c r="B327" s="15"/>
      <c r="C327" s="15"/>
      <c r="D327" s="16" t="s">
        <v>409</v>
      </c>
      <c r="E327" s="29"/>
      <c r="F327" s="29"/>
      <c r="G327" s="29"/>
      <c r="H327" s="29"/>
      <c r="I327" s="29"/>
      <c r="J327" s="29">
        <v>0</v>
      </c>
      <c r="K327" s="29">
        <v>0</v>
      </c>
      <c r="L327" s="29">
        <v>0</v>
      </c>
      <c r="M327" s="60">
        <v>0</v>
      </c>
      <c r="N327" s="60">
        <v>66.5</v>
      </c>
      <c r="O327" s="60">
        <v>0</v>
      </c>
      <c r="P327" s="71">
        <v>4500</v>
      </c>
      <c r="Q327" s="33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</row>
    <row r="328" spans="1:34" s="66" customFormat="1" ht="15.75">
      <c r="A328" s="67"/>
      <c r="B328" s="15"/>
      <c r="C328" s="15"/>
      <c r="D328" s="16" t="s">
        <v>411</v>
      </c>
      <c r="E328" s="29"/>
      <c r="F328" s="29"/>
      <c r="G328" s="29"/>
      <c r="H328" s="29"/>
      <c r="I328" s="29"/>
      <c r="J328" s="29">
        <v>0</v>
      </c>
      <c r="K328" s="29">
        <v>0</v>
      </c>
      <c r="L328" s="29">
        <v>0</v>
      </c>
      <c r="M328" s="60">
        <v>0</v>
      </c>
      <c r="N328" s="60">
        <v>482</v>
      </c>
      <c r="O328" s="60">
        <v>0</v>
      </c>
      <c r="P328" s="71">
        <v>0</v>
      </c>
      <c r="Q328" s="83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</row>
    <row r="329" spans="1:34" s="66" customFormat="1" ht="15.75">
      <c r="A329" s="67"/>
      <c r="B329" s="15"/>
      <c r="C329" s="15"/>
      <c r="D329" s="16" t="s">
        <v>414</v>
      </c>
      <c r="E329" s="29"/>
      <c r="F329" s="29"/>
      <c r="G329" s="29"/>
      <c r="H329" s="29"/>
      <c r="I329" s="29"/>
      <c r="J329" s="29"/>
      <c r="K329" s="29"/>
      <c r="L329" s="29">
        <v>0</v>
      </c>
      <c r="M329" s="60">
        <v>0</v>
      </c>
      <c r="N329" s="60">
        <v>0</v>
      </c>
      <c r="O329" s="60">
        <v>0</v>
      </c>
      <c r="P329" s="71">
        <v>0</v>
      </c>
      <c r="Q329" s="33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</row>
    <row r="330" spans="1:34" s="66" customFormat="1" ht="15.75">
      <c r="A330" s="67"/>
      <c r="B330" s="15"/>
      <c r="C330" s="15"/>
      <c r="D330" s="16" t="s">
        <v>436</v>
      </c>
      <c r="E330" s="29"/>
      <c r="F330" s="29"/>
      <c r="G330" s="29"/>
      <c r="H330" s="29"/>
      <c r="I330" s="29"/>
      <c r="J330" s="29"/>
      <c r="K330" s="29"/>
      <c r="L330" s="29"/>
      <c r="M330" s="60"/>
      <c r="N330" s="60">
        <v>157</v>
      </c>
      <c r="O330" s="60">
        <v>0</v>
      </c>
      <c r="P330" s="71">
        <v>0</v>
      </c>
      <c r="Q330" s="33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</row>
    <row r="331" spans="1:34" s="66" customFormat="1" ht="15.75">
      <c r="A331" s="67"/>
      <c r="B331" s="100"/>
      <c r="C331" s="100"/>
      <c r="D331" s="101" t="s">
        <v>471</v>
      </c>
      <c r="E331" s="102"/>
      <c r="F331" s="102"/>
      <c r="G331" s="102"/>
      <c r="H331" s="102"/>
      <c r="I331" s="102"/>
      <c r="J331" s="102"/>
      <c r="K331" s="102"/>
      <c r="L331" s="102"/>
      <c r="M331" s="99"/>
      <c r="N331" s="99">
        <v>0</v>
      </c>
      <c r="O331" s="99">
        <v>0</v>
      </c>
      <c r="P331" s="108">
        <v>12000</v>
      </c>
      <c r="Q331" s="90" t="s">
        <v>474</v>
      </c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</row>
    <row r="332" spans="1:17" s="9" customFormat="1" ht="15.75">
      <c r="A332" s="25"/>
      <c r="B332" s="15"/>
      <c r="C332" s="15" t="s">
        <v>145</v>
      </c>
      <c r="D332" s="16"/>
      <c r="E332" s="29">
        <f>ROUND(SUM(E309:E323),5)</f>
        <v>8929.13</v>
      </c>
      <c r="F332" s="29">
        <f>ROUND(SUM(F309:F323),5)</f>
        <v>17086.47</v>
      </c>
      <c r="G332" s="29">
        <f>ROUND(SUM(G309:G326),5)</f>
        <v>11425.88</v>
      </c>
      <c r="H332" s="29">
        <f>ROUND(SUM(H309:H326),5)</f>
        <v>26314.54</v>
      </c>
      <c r="I332" s="29">
        <f>ROUND(SUM(I309:I326),5)</f>
        <v>19776.19</v>
      </c>
      <c r="J332" s="29">
        <f>ROUND(SUM(J309:J328),5)</f>
        <v>19381.93</v>
      </c>
      <c r="K332" s="29">
        <f>ROUND(SUM(K309:K328),5)</f>
        <v>30651.69</v>
      </c>
      <c r="L332" s="29">
        <f>ROUND(SUM(L309:L329),5)</f>
        <v>29778.97</v>
      </c>
      <c r="M332" s="29">
        <f>ROUND(SUM(M309:M329),5)</f>
        <v>21282.88</v>
      </c>
      <c r="N332" s="29">
        <f>ROUND(SUM(N309:N331),5)</f>
        <v>35156.03</v>
      </c>
      <c r="O332" s="29">
        <f>ROUND(SUM(O309:O331),5)</f>
        <v>23069.33</v>
      </c>
      <c r="P332" s="71">
        <f>ROUND(SUM(P309:P331),5)</f>
        <v>52350</v>
      </c>
      <c r="Q332" s="33"/>
    </row>
    <row r="333" spans="1:17" s="9" customFormat="1" ht="25.5" customHeight="1">
      <c r="A333" s="25"/>
      <c r="B333" s="15"/>
      <c r="C333" s="15" t="s">
        <v>146</v>
      </c>
      <c r="D333" s="16"/>
      <c r="E333" s="17"/>
      <c r="F333" s="17"/>
      <c r="G333" s="17"/>
      <c r="H333" s="17"/>
      <c r="I333" s="29"/>
      <c r="J333" s="43"/>
      <c r="K333" s="43"/>
      <c r="L333" s="29"/>
      <c r="M333" s="61"/>
      <c r="N333" s="61"/>
      <c r="O333" s="60"/>
      <c r="P333" s="71"/>
      <c r="Q333" s="33"/>
    </row>
    <row r="334" spans="1:17" s="9" customFormat="1" ht="15.75">
      <c r="A334" s="25"/>
      <c r="B334" s="15"/>
      <c r="C334" s="15"/>
      <c r="D334" s="16" t="s">
        <v>421</v>
      </c>
      <c r="E334" s="17">
        <v>0</v>
      </c>
      <c r="F334" s="17">
        <v>0</v>
      </c>
      <c r="G334" s="17">
        <v>0</v>
      </c>
      <c r="H334" s="17">
        <v>5000</v>
      </c>
      <c r="I334" s="29">
        <v>0</v>
      </c>
      <c r="J334" s="29">
        <v>0</v>
      </c>
      <c r="K334" s="29">
        <v>0</v>
      </c>
      <c r="L334" s="29">
        <v>0</v>
      </c>
      <c r="M334" s="60">
        <v>875</v>
      </c>
      <c r="N334" s="60">
        <v>6655</v>
      </c>
      <c r="O334" s="60">
        <v>4710</v>
      </c>
      <c r="P334" s="108">
        <v>7360</v>
      </c>
      <c r="Q334" s="90" t="s">
        <v>473</v>
      </c>
    </row>
    <row r="335" spans="1:17" s="9" customFormat="1" ht="15.75">
      <c r="A335" s="25"/>
      <c r="B335" s="15"/>
      <c r="C335" s="15" t="s">
        <v>147</v>
      </c>
      <c r="D335" s="16"/>
      <c r="E335" s="17">
        <f aca="true" t="shared" si="53" ref="E335:K335">ROUND(SUM(E334:E334),5)</f>
        <v>0</v>
      </c>
      <c r="F335" s="17">
        <f t="shared" si="53"/>
        <v>0</v>
      </c>
      <c r="G335" s="17">
        <f t="shared" si="53"/>
        <v>0</v>
      </c>
      <c r="H335" s="17">
        <f t="shared" si="53"/>
        <v>5000</v>
      </c>
      <c r="I335" s="17">
        <f t="shared" si="53"/>
        <v>0</v>
      </c>
      <c r="J335" s="17">
        <f t="shared" si="53"/>
        <v>0</v>
      </c>
      <c r="K335" s="17">
        <f t="shared" si="53"/>
        <v>0</v>
      </c>
      <c r="L335" s="17">
        <v>0</v>
      </c>
      <c r="M335" s="60">
        <f>ROUND(SUM(M334:M334),5)</f>
        <v>875</v>
      </c>
      <c r="N335" s="60">
        <f>ROUND(SUM(N334:N334),5)</f>
        <v>6655</v>
      </c>
      <c r="O335" s="60">
        <f>ROUND(SUM(O334:O334),5)</f>
        <v>4710</v>
      </c>
      <c r="P335" s="60">
        <f>ROUND(SUM(P334:P334),5)</f>
        <v>7360</v>
      </c>
      <c r="Q335" s="33"/>
    </row>
    <row r="336" spans="1:17" s="9" customFormat="1" ht="25.5" customHeight="1">
      <c r="A336" s="25"/>
      <c r="B336" s="15" t="s">
        <v>148</v>
      </c>
      <c r="C336" s="15"/>
      <c r="D336" s="16"/>
      <c r="E336" s="17">
        <f aca="true" t="shared" si="54" ref="E336:P336">ROUND(E307+E332+E335,5)</f>
        <v>16429.13</v>
      </c>
      <c r="F336" s="17">
        <f t="shared" si="54"/>
        <v>21586.47</v>
      </c>
      <c r="G336" s="17">
        <f t="shared" si="54"/>
        <v>16125.88</v>
      </c>
      <c r="H336" s="17">
        <f t="shared" si="54"/>
        <v>36014.54</v>
      </c>
      <c r="I336" s="17">
        <f t="shared" si="54"/>
        <v>24176.19</v>
      </c>
      <c r="J336" s="29">
        <f t="shared" si="54"/>
        <v>24681.93</v>
      </c>
      <c r="K336" s="29">
        <f t="shared" si="54"/>
        <v>34151.69</v>
      </c>
      <c r="L336" s="29">
        <f t="shared" si="54"/>
        <v>35678.97</v>
      </c>
      <c r="M336" s="60">
        <f t="shared" si="54"/>
        <v>27157.88</v>
      </c>
      <c r="N336" s="60">
        <f t="shared" si="54"/>
        <v>46477.62</v>
      </c>
      <c r="O336" s="60">
        <f t="shared" si="54"/>
        <v>30779.33</v>
      </c>
      <c r="P336" s="60">
        <f t="shared" si="54"/>
        <v>62710</v>
      </c>
      <c r="Q336" s="33"/>
    </row>
    <row r="337" spans="1:17" s="9" customFormat="1" ht="25.5" customHeight="1">
      <c r="A337" s="25"/>
      <c r="B337" s="15" t="s">
        <v>369</v>
      </c>
      <c r="C337" s="15"/>
      <c r="D337" s="16"/>
      <c r="E337" s="17"/>
      <c r="F337" s="17"/>
      <c r="G337" s="17"/>
      <c r="H337" s="17"/>
      <c r="I337" s="17"/>
      <c r="J337" s="29"/>
      <c r="K337" s="29"/>
      <c r="L337" s="43"/>
      <c r="M337" s="61"/>
      <c r="N337" s="61"/>
      <c r="O337" s="60"/>
      <c r="P337" s="71"/>
      <c r="Q337" s="33"/>
    </row>
    <row r="338" spans="1:17" s="9" customFormat="1" ht="15.75">
      <c r="A338" s="25"/>
      <c r="B338" s="15"/>
      <c r="C338" s="15"/>
      <c r="D338" s="16" t="s">
        <v>370</v>
      </c>
      <c r="E338" s="29"/>
      <c r="F338" s="29">
        <v>0</v>
      </c>
      <c r="G338" s="29">
        <v>0</v>
      </c>
      <c r="H338" s="29">
        <v>0</v>
      </c>
      <c r="I338" s="29">
        <v>0</v>
      </c>
      <c r="J338" s="29">
        <v>1000</v>
      </c>
      <c r="K338" s="29">
        <v>257.78</v>
      </c>
      <c r="L338" s="29">
        <v>2005.95</v>
      </c>
      <c r="M338" s="60">
        <v>1370.95</v>
      </c>
      <c r="N338" s="60">
        <v>49.9</v>
      </c>
      <c r="O338" s="60">
        <v>215.85</v>
      </c>
      <c r="P338" s="71">
        <v>1000</v>
      </c>
      <c r="Q338" s="33"/>
    </row>
    <row r="339" spans="1:17" s="9" customFormat="1" ht="25.5" customHeight="1">
      <c r="A339" s="25"/>
      <c r="B339" s="15"/>
      <c r="C339" s="15" t="s">
        <v>371</v>
      </c>
      <c r="D339" s="16"/>
      <c r="E339" s="17"/>
      <c r="F339" s="17">
        <v>0</v>
      </c>
      <c r="G339" s="17">
        <v>0</v>
      </c>
      <c r="H339" s="17">
        <v>0</v>
      </c>
      <c r="I339" s="17">
        <v>0</v>
      </c>
      <c r="J339" s="29">
        <v>1000</v>
      </c>
      <c r="K339" s="29">
        <v>257.78</v>
      </c>
      <c r="L339" s="29">
        <v>2005.95</v>
      </c>
      <c r="M339" s="60">
        <v>1370.95</v>
      </c>
      <c r="N339" s="60">
        <v>49.9</v>
      </c>
      <c r="O339" s="60">
        <v>215.85</v>
      </c>
      <c r="P339" s="71">
        <v>1000</v>
      </c>
      <c r="Q339" s="33"/>
    </row>
    <row r="340" spans="1:17" s="9" customFormat="1" ht="25.5" customHeight="1">
      <c r="A340" s="25"/>
      <c r="B340" s="15" t="s">
        <v>433</v>
      </c>
      <c r="C340" s="15"/>
      <c r="D340" s="16"/>
      <c r="E340" s="17"/>
      <c r="F340" s="17"/>
      <c r="G340" s="17"/>
      <c r="H340" s="17"/>
      <c r="I340" s="17"/>
      <c r="J340" s="29"/>
      <c r="K340" s="29"/>
      <c r="L340" s="29"/>
      <c r="M340" s="60"/>
      <c r="N340" s="60"/>
      <c r="O340" s="60"/>
      <c r="P340" s="71"/>
      <c r="Q340" s="80"/>
    </row>
    <row r="341" spans="1:17" s="9" customFormat="1" ht="15.75" customHeight="1">
      <c r="A341" s="25"/>
      <c r="B341" s="15"/>
      <c r="C341" s="15"/>
      <c r="D341" s="16" t="s">
        <v>430</v>
      </c>
      <c r="E341" s="17"/>
      <c r="F341" s="17"/>
      <c r="G341" s="17"/>
      <c r="H341" s="17"/>
      <c r="I341" s="17"/>
      <c r="J341" s="29"/>
      <c r="K341" s="29"/>
      <c r="L341" s="29"/>
      <c r="M341" s="60">
        <v>0</v>
      </c>
      <c r="N341" s="60">
        <v>1186.37</v>
      </c>
      <c r="O341" s="60">
        <v>0</v>
      </c>
      <c r="P341" s="71">
        <v>0</v>
      </c>
      <c r="Q341" s="80" t="s">
        <v>458</v>
      </c>
    </row>
    <row r="342" spans="1:17" s="9" customFormat="1" ht="15" customHeight="1">
      <c r="A342" s="91"/>
      <c r="B342" s="15"/>
      <c r="C342" s="15"/>
      <c r="D342" s="16" t="s">
        <v>431</v>
      </c>
      <c r="E342" s="17"/>
      <c r="F342" s="17"/>
      <c r="G342" s="17"/>
      <c r="H342" s="17"/>
      <c r="I342" s="17"/>
      <c r="J342" s="29"/>
      <c r="K342" s="29"/>
      <c r="L342" s="29"/>
      <c r="M342" s="60"/>
      <c r="N342" s="60">
        <v>226</v>
      </c>
      <c r="O342" s="60">
        <v>0</v>
      </c>
      <c r="P342" s="71">
        <v>0</v>
      </c>
      <c r="Q342" s="80" t="s">
        <v>458</v>
      </c>
    </row>
    <row r="343" spans="1:17" s="9" customFormat="1" ht="27" customHeight="1">
      <c r="A343" s="92"/>
      <c r="B343" s="15"/>
      <c r="C343" s="15" t="s">
        <v>432</v>
      </c>
      <c r="D343" s="16"/>
      <c r="E343" s="17"/>
      <c r="F343" s="17"/>
      <c r="G343" s="17"/>
      <c r="H343" s="17"/>
      <c r="I343" s="17"/>
      <c r="J343" s="29"/>
      <c r="K343" s="29"/>
      <c r="L343" s="29"/>
      <c r="M343" s="60"/>
      <c r="N343" s="60">
        <f>ROUND(SUM(N341:N342),5)</f>
        <v>1412.37</v>
      </c>
      <c r="O343" s="60">
        <f>ROUND(SUM(O341:O342),5)</f>
        <v>0</v>
      </c>
      <c r="P343" s="60">
        <f>ROUND(SUM(P341:P342),5)</f>
        <v>0</v>
      </c>
      <c r="Q343" s="80"/>
    </row>
    <row r="344" spans="1:17" s="9" customFormat="1" ht="25.5" customHeight="1">
      <c r="A344" s="31"/>
      <c r="B344" s="15" t="s">
        <v>149</v>
      </c>
      <c r="C344" s="15"/>
      <c r="D344" s="16"/>
      <c r="E344" s="17"/>
      <c r="F344" s="17"/>
      <c r="G344" s="17"/>
      <c r="H344" s="17"/>
      <c r="I344" s="29"/>
      <c r="J344" s="43"/>
      <c r="K344" s="43"/>
      <c r="L344" s="43"/>
      <c r="M344" s="61"/>
      <c r="N344" s="61"/>
      <c r="O344" s="60"/>
      <c r="P344" s="71"/>
      <c r="Q344" s="33"/>
    </row>
    <row r="345" spans="1:17" s="9" customFormat="1" ht="15.75">
      <c r="A345" s="25"/>
      <c r="B345" s="15"/>
      <c r="C345" s="15" t="s">
        <v>150</v>
      </c>
      <c r="D345" s="16"/>
      <c r="E345" s="55"/>
      <c r="F345" s="55"/>
      <c r="G345" s="55"/>
      <c r="H345" s="55"/>
      <c r="I345" s="29"/>
      <c r="J345" s="36"/>
      <c r="K345" s="43"/>
      <c r="L345" s="43"/>
      <c r="M345" s="61"/>
      <c r="N345" s="61"/>
      <c r="O345" s="60"/>
      <c r="P345" s="71"/>
      <c r="Q345" s="33"/>
    </row>
    <row r="346" spans="1:17" s="9" customFormat="1" ht="15.75">
      <c r="A346" s="25"/>
      <c r="B346" s="15"/>
      <c r="C346" s="15"/>
      <c r="D346" s="16" t="s">
        <v>311</v>
      </c>
      <c r="E346" s="29">
        <v>76690.03</v>
      </c>
      <c r="F346" s="29">
        <v>76245.29</v>
      </c>
      <c r="G346" s="29">
        <v>82877.16</v>
      </c>
      <c r="H346" s="29">
        <v>80748.41</v>
      </c>
      <c r="I346" s="29">
        <v>85480.25</v>
      </c>
      <c r="J346" s="36">
        <v>83343.74</v>
      </c>
      <c r="K346" s="36">
        <v>61239.84</v>
      </c>
      <c r="L346" s="29">
        <v>86179.11</v>
      </c>
      <c r="M346" s="60">
        <v>89780.49</v>
      </c>
      <c r="N346" s="60">
        <v>101586.57</v>
      </c>
      <c r="O346" s="60">
        <v>99948</v>
      </c>
      <c r="P346" s="71">
        <v>128644</v>
      </c>
      <c r="Q346" s="80" t="s">
        <v>439</v>
      </c>
    </row>
    <row r="347" spans="1:17" s="9" customFormat="1" ht="15.75">
      <c r="A347" s="25"/>
      <c r="B347" s="15"/>
      <c r="C347" s="15"/>
      <c r="D347" s="16" t="s">
        <v>314</v>
      </c>
      <c r="E347" s="29">
        <v>3534.95</v>
      </c>
      <c r="F347" s="29">
        <v>2058.58</v>
      </c>
      <c r="G347" s="29">
        <v>2015.52</v>
      </c>
      <c r="H347" s="29">
        <v>3817.85</v>
      </c>
      <c r="I347" s="29">
        <v>5689.11</v>
      </c>
      <c r="J347" s="36">
        <v>6559.86</v>
      </c>
      <c r="K347" s="36">
        <v>4057.66</v>
      </c>
      <c r="L347" s="36">
        <v>3743.34</v>
      </c>
      <c r="M347" s="60">
        <v>3179.37</v>
      </c>
      <c r="N347" s="60">
        <v>8180.58</v>
      </c>
      <c r="O347" s="60">
        <v>16615.5</v>
      </c>
      <c r="P347" s="108">
        <v>10000</v>
      </c>
      <c r="Q347" s="33"/>
    </row>
    <row r="348" spans="1:17" s="9" customFormat="1" ht="15.75">
      <c r="A348" s="25"/>
      <c r="B348" s="15"/>
      <c r="C348" s="15"/>
      <c r="D348" s="16" t="s">
        <v>340</v>
      </c>
      <c r="E348" s="29">
        <v>0</v>
      </c>
      <c r="F348" s="29">
        <v>0</v>
      </c>
      <c r="G348" s="29">
        <v>0</v>
      </c>
      <c r="H348" s="29">
        <v>1270.54</v>
      </c>
      <c r="I348" s="29">
        <v>1117.92</v>
      </c>
      <c r="J348" s="36">
        <v>1499.49</v>
      </c>
      <c r="K348" s="36">
        <v>2081.15</v>
      </c>
      <c r="L348" s="29">
        <v>1555.18</v>
      </c>
      <c r="M348" s="60">
        <v>1520.11</v>
      </c>
      <c r="N348" s="60">
        <v>544.34</v>
      </c>
      <c r="O348" s="60">
        <v>0</v>
      </c>
      <c r="P348" s="71">
        <v>15600</v>
      </c>
      <c r="Q348" s="96" t="s">
        <v>460</v>
      </c>
    </row>
    <row r="349" spans="1:17" s="9" customFormat="1" ht="15.75">
      <c r="A349" s="25"/>
      <c r="B349" s="15"/>
      <c r="C349" s="15"/>
      <c r="D349" s="16" t="s">
        <v>391</v>
      </c>
      <c r="E349" s="29"/>
      <c r="F349" s="29"/>
      <c r="G349" s="29">
        <v>0</v>
      </c>
      <c r="H349" s="29">
        <v>0</v>
      </c>
      <c r="I349" s="29">
        <v>0</v>
      </c>
      <c r="J349" s="36">
        <v>0</v>
      </c>
      <c r="K349" s="36">
        <v>12894.43</v>
      </c>
      <c r="L349" s="29">
        <v>0</v>
      </c>
      <c r="M349" s="60">
        <v>0</v>
      </c>
      <c r="N349" s="60">
        <v>0</v>
      </c>
      <c r="O349" s="60">
        <v>0</v>
      </c>
      <c r="P349" s="71">
        <v>0</v>
      </c>
      <c r="Q349" s="34"/>
    </row>
    <row r="350" spans="1:17" s="9" customFormat="1" ht="15.75">
      <c r="A350" s="25"/>
      <c r="B350" s="15"/>
      <c r="C350" s="15"/>
      <c r="D350" s="16" t="s">
        <v>151</v>
      </c>
      <c r="E350" s="29">
        <v>4473.46</v>
      </c>
      <c r="F350" s="29">
        <v>4447.69</v>
      </c>
      <c r="G350" s="29">
        <v>4637.63</v>
      </c>
      <c r="H350" s="29">
        <v>5288.09</v>
      </c>
      <c r="I350" s="29">
        <v>7041.49</v>
      </c>
      <c r="J350" s="36">
        <v>7069.39</v>
      </c>
      <c r="K350" s="36">
        <v>4382.41</v>
      </c>
      <c r="L350" s="29">
        <v>6218.64</v>
      </c>
      <c r="M350" s="60">
        <v>6445.66</v>
      </c>
      <c r="N350" s="60">
        <v>19630.88</v>
      </c>
      <c r="O350" s="60">
        <v>6867.28</v>
      </c>
      <c r="P350" s="71">
        <v>4000</v>
      </c>
      <c r="Q350" s="80" t="s">
        <v>428</v>
      </c>
    </row>
    <row r="351" spans="1:17" s="9" customFormat="1" ht="15.75">
      <c r="A351" s="25"/>
      <c r="B351" s="15"/>
      <c r="C351" s="15"/>
      <c r="D351" s="16" t="s">
        <v>288</v>
      </c>
      <c r="E351" s="29">
        <v>129.64</v>
      </c>
      <c r="F351" s="29">
        <v>192.38</v>
      </c>
      <c r="G351" s="29">
        <v>105</v>
      </c>
      <c r="H351" s="29">
        <v>0</v>
      </c>
      <c r="I351" s="29">
        <v>0</v>
      </c>
      <c r="J351" s="36">
        <v>150.38</v>
      </c>
      <c r="K351" s="36">
        <v>280.53</v>
      </c>
      <c r="L351" s="29">
        <v>0</v>
      </c>
      <c r="M351" s="60">
        <v>0</v>
      </c>
      <c r="N351" s="60">
        <v>4.25</v>
      </c>
      <c r="O351" s="60">
        <v>0</v>
      </c>
      <c r="P351" s="108">
        <v>100</v>
      </c>
      <c r="Q351" s="33"/>
    </row>
    <row r="352" spans="1:17" s="9" customFormat="1" ht="15.75">
      <c r="A352" s="25"/>
      <c r="B352" s="15"/>
      <c r="C352" s="15"/>
      <c r="D352" s="16" t="s">
        <v>289</v>
      </c>
      <c r="E352" s="29">
        <v>0</v>
      </c>
      <c r="F352" s="29">
        <v>0</v>
      </c>
      <c r="G352" s="29">
        <v>0</v>
      </c>
      <c r="H352" s="29">
        <v>0</v>
      </c>
      <c r="I352" s="29">
        <v>30</v>
      </c>
      <c r="J352" s="36">
        <v>0</v>
      </c>
      <c r="K352" s="36">
        <v>20</v>
      </c>
      <c r="L352" s="29">
        <v>0</v>
      </c>
      <c r="M352" s="60">
        <v>5</v>
      </c>
      <c r="N352" s="60">
        <v>60</v>
      </c>
      <c r="O352" s="60">
        <v>0</v>
      </c>
      <c r="P352" s="71">
        <v>0</v>
      </c>
      <c r="Q352" s="33"/>
    </row>
    <row r="353" spans="1:17" s="9" customFormat="1" ht="15.75">
      <c r="A353" s="25"/>
      <c r="B353" s="15"/>
      <c r="C353" s="15"/>
      <c r="D353" s="16" t="s">
        <v>290</v>
      </c>
      <c r="E353" s="29">
        <v>0</v>
      </c>
      <c r="F353" s="29">
        <v>146</v>
      </c>
      <c r="G353" s="29">
        <v>95</v>
      </c>
      <c r="H353" s="29">
        <v>176</v>
      </c>
      <c r="I353" s="29">
        <v>0</v>
      </c>
      <c r="J353" s="36">
        <v>61</v>
      </c>
      <c r="K353" s="36">
        <v>61</v>
      </c>
      <c r="L353" s="29">
        <v>0</v>
      </c>
      <c r="M353" s="60">
        <v>61</v>
      </c>
      <c r="N353" s="60">
        <v>0</v>
      </c>
      <c r="O353" s="60">
        <v>0</v>
      </c>
      <c r="P353" s="71">
        <v>0</v>
      </c>
      <c r="Q353" s="33"/>
    </row>
    <row r="354" spans="1:17" s="9" customFormat="1" ht="15.75">
      <c r="A354" s="25"/>
      <c r="B354" s="15"/>
      <c r="C354" s="15"/>
      <c r="D354" s="16" t="s">
        <v>291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36">
        <v>0</v>
      </c>
      <c r="K354" s="36">
        <v>0</v>
      </c>
      <c r="L354" s="29">
        <v>0</v>
      </c>
      <c r="M354" s="60">
        <v>0</v>
      </c>
      <c r="N354" s="60">
        <v>0</v>
      </c>
      <c r="O354" s="60">
        <v>0</v>
      </c>
      <c r="P354" s="71">
        <v>0</v>
      </c>
      <c r="Q354" s="33"/>
    </row>
    <row r="355" spans="1:17" s="9" customFormat="1" ht="15.75">
      <c r="A355" s="25"/>
      <c r="B355" s="15"/>
      <c r="C355" s="15"/>
      <c r="D355" s="16" t="s">
        <v>292</v>
      </c>
      <c r="E355" s="29">
        <v>0</v>
      </c>
      <c r="F355" s="29">
        <v>148.85</v>
      </c>
      <c r="G355" s="29">
        <v>560.42</v>
      </c>
      <c r="H355" s="29">
        <v>217</v>
      </c>
      <c r="I355" s="29">
        <v>583.34</v>
      </c>
      <c r="J355" s="36">
        <v>40.51</v>
      </c>
      <c r="K355" s="36">
        <v>61.93</v>
      </c>
      <c r="L355" s="29">
        <v>158.53</v>
      </c>
      <c r="M355" s="60">
        <v>39.08</v>
      </c>
      <c r="N355" s="60">
        <v>145</v>
      </c>
      <c r="O355" s="60">
        <v>90</v>
      </c>
      <c r="P355" s="71">
        <v>100</v>
      </c>
      <c r="Q355" s="33"/>
    </row>
    <row r="356" spans="1:17" s="9" customFormat="1" ht="15.75">
      <c r="A356" s="25"/>
      <c r="B356" s="15"/>
      <c r="C356" s="15"/>
      <c r="D356" s="16" t="s">
        <v>293</v>
      </c>
      <c r="E356" s="29">
        <v>45</v>
      </c>
      <c r="F356" s="29">
        <v>305</v>
      </c>
      <c r="G356" s="29">
        <v>55</v>
      </c>
      <c r="H356" s="29">
        <v>0</v>
      </c>
      <c r="I356" s="29">
        <v>110</v>
      </c>
      <c r="J356" s="36">
        <v>115</v>
      </c>
      <c r="K356" s="36">
        <v>0</v>
      </c>
      <c r="L356" s="29">
        <v>0</v>
      </c>
      <c r="M356" s="60">
        <v>220</v>
      </c>
      <c r="N356" s="60">
        <v>80</v>
      </c>
      <c r="O356" s="60">
        <v>290</v>
      </c>
      <c r="P356" s="71">
        <v>0</v>
      </c>
      <c r="Q356" s="33"/>
    </row>
    <row r="357" spans="1:17" s="9" customFormat="1" ht="15.75">
      <c r="A357" s="25"/>
      <c r="B357" s="15"/>
      <c r="C357" s="15"/>
      <c r="D357" s="16" t="s">
        <v>379</v>
      </c>
      <c r="E357" s="29"/>
      <c r="F357" s="29"/>
      <c r="G357" s="29">
        <v>0</v>
      </c>
      <c r="H357" s="29">
        <v>0</v>
      </c>
      <c r="I357" s="29">
        <v>0</v>
      </c>
      <c r="J357" s="36">
        <v>184.75</v>
      </c>
      <c r="K357" s="36">
        <v>0</v>
      </c>
      <c r="L357" s="29">
        <v>0</v>
      </c>
      <c r="M357" s="60">
        <v>0</v>
      </c>
      <c r="N357" s="60">
        <v>0</v>
      </c>
      <c r="O357" s="60">
        <v>0</v>
      </c>
      <c r="P357" s="71">
        <v>0</v>
      </c>
      <c r="Q357" s="33"/>
    </row>
    <row r="358" spans="1:17" s="9" customFormat="1" ht="15.75">
      <c r="A358" s="25"/>
      <c r="B358" s="15"/>
      <c r="C358" s="15"/>
      <c r="D358" s="16" t="s">
        <v>403</v>
      </c>
      <c r="E358" s="29"/>
      <c r="F358" s="29"/>
      <c r="G358" s="29"/>
      <c r="H358" s="29"/>
      <c r="I358" s="29">
        <v>0</v>
      </c>
      <c r="J358" s="36">
        <v>0</v>
      </c>
      <c r="K358" s="36">
        <v>0</v>
      </c>
      <c r="L358" s="29">
        <v>5</v>
      </c>
      <c r="M358" s="60">
        <v>0</v>
      </c>
      <c r="N358" s="60">
        <v>0</v>
      </c>
      <c r="O358" s="60">
        <v>0</v>
      </c>
      <c r="P358" s="71">
        <v>0</v>
      </c>
      <c r="Q358" s="33"/>
    </row>
    <row r="359" spans="1:17" s="9" customFormat="1" ht="15.75">
      <c r="A359" s="25"/>
      <c r="B359" s="15"/>
      <c r="C359" s="15"/>
      <c r="D359" s="16" t="s">
        <v>412</v>
      </c>
      <c r="E359" s="29"/>
      <c r="F359" s="29"/>
      <c r="G359" s="29"/>
      <c r="H359" s="29"/>
      <c r="I359" s="29"/>
      <c r="J359" s="36">
        <v>0</v>
      </c>
      <c r="K359" s="36">
        <v>0</v>
      </c>
      <c r="L359" s="29">
        <v>0</v>
      </c>
      <c r="M359" s="60">
        <v>25</v>
      </c>
      <c r="N359" s="60">
        <v>0</v>
      </c>
      <c r="O359" s="60">
        <v>0</v>
      </c>
      <c r="P359" s="71">
        <v>0</v>
      </c>
      <c r="Q359" s="33"/>
    </row>
    <row r="360" spans="1:17" s="9" customFormat="1" ht="15.75">
      <c r="A360" s="25"/>
      <c r="B360" s="15"/>
      <c r="C360" s="15"/>
      <c r="D360" s="16" t="s">
        <v>427</v>
      </c>
      <c r="E360" s="29"/>
      <c r="F360" s="29"/>
      <c r="G360" s="29"/>
      <c r="H360" s="29"/>
      <c r="I360" s="29"/>
      <c r="J360" s="36"/>
      <c r="K360" s="36"/>
      <c r="L360" s="29">
        <v>0</v>
      </c>
      <c r="M360" s="60">
        <v>0</v>
      </c>
      <c r="N360" s="60">
        <v>0</v>
      </c>
      <c r="O360" s="60">
        <v>0</v>
      </c>
      <c r="P360" s="71">
        <v>0</v>
      </c>
      <c r="Q360" s="33"/>
    </row>
    <row r="361" spans="1:17" s="9" customFormat="1" ht="15.75">
      <c r="A361" s="25"/>
      <c r="B361" s="15"/>
      <c r="C361" s="15"/>
      <c r="D361" s="16" t="s">
        <v>447</v>
      </c>
      <c r="E361" s="29"/>
      <c r="F361" s="29"/>
      <c r="G361" s="29"/>
      <c r="H361" s="29"/>
      <c r="I361" s="29"/>
      <c r="J361" s="36"/>
      <c r="K361" s="36"/>
      <c r="L361" s="29"/>
      <c r="M361" s="60"/>
      <c r="N361" s="60">
        <v>0</v>
      </c>
      <c r="O361" s="60">
        <v>20</v>
      </c>
      <c r="P361" s="71">
        <v>0</v>
      </c>
      <c r="Q361" s="33"/>
    </row>
    <row r="362" spans="1:17" s="9" customFormat="1" ht="15.75">
      <c r="A362" s="25"/>
      <c r="B362" s="15"/>
      <c r="C362" s="15" t="s">
        <v>152</v>
      </c>
      <c r="D362" s="16"/>
      <c r="E362" s="29">
        <f>ROUND(SUM(E346:E356),5)</f>
        <v>84873.08</v>
      </c>
      <c r="F362" s="29">
        <f>ROUND(SUM(F346:F356),5)</f>
        <v>83543.79</v>
      </c>
      <c r="G362" s="36">
        <f>ROUND(SUM(G346:G357),5)</f>
        <v>90345.73</v>
      </c>
      <c r="H362" s="36">
        <f>ROUND(SUM(H346:H357),5)</f>
        <v>91517.89</v>
      </c>
      <c r="I362" s="36">
        <f>ROUND(SUM(I346:I358),5)</f>
        <v>100052.11</v>
      </c>
      <c r="J362" s="36">
        <f>ROUND(SUM(J346:J359),5)</f>
        <v>99024.12</v>
      </c>
      <c r="K362" s="36">
        <f>ROUND(SUM(K346:K359),5)</f>
        <v>85078.95</v>
      </c>
      <c r="L362" s="36">
        <f>ROUND(SUM(L346:L359),5)</f>
        <v>97859.8</v>
      </c>
      <c r="M362" s="36">
        <f>ROUND(SUM(M346:M360),5)</f>
        <v>101275.71</v>
      </c>
      <c r="N362" s="36">
        <f>ROUND(SUM(N346:N361),5)</f>
        <v>130231.62</v>
      </c>
      <c r="O362" s="36">
        <f>ROUND(SUM(O346:O361),5)</f>
        <v>123830.78</v>
      </c>
      <c r="P362" s="110">
        <f>ROUND(SUM(P346:P361),5)</f>
        <v>158444</v>
      </c>
      <c r="Q362" s="33"/>
    </row>
    <row r="363" spans="1:17" s="9" customFormat="1" ht="25.5" customHeight="1">
      <c r="A363" s="25"/>
      <c r="B363" s="15"/>
      <c r="C363" s="103" t="s">
        <v>153</v>
      </c>
      <c r="D363" s="104"/>
      <c r="E363" s="17"/>
      <c r="F363" s="17"/>
      <c r="G363" s="17"/>
      <c r="H363" s="17"/>
      <c r="I363" s="29"/>
      <c r="J363" s="43"/>
      <c r="K363" s="43"/>
      <c r="L363" s="43"/>
      <c r="M363" s="61"/>
      <c r="N363" s="61"/>
      <c r="O363" s="60"/>
      <c r="P363" s="71"/>
      <c r="Q363" s="33"/>
    </row>
    <row r="364" spans="1:17" s="9" customFormat="1" ht="15.75">
      <c r="A364" s="25"/>
      <c r="B364" s="15"/>
      <c r="C364" s="15"/>
      <c r="D364" s="16" t="s">
        <v>154</v>
      </c>
      <c r="E364" s="17">
        <v>37096</v>
      </c>
      <c r="F364" s="17">
        <v>35008</v>
      </c>
      <c r="G364" s="17">
        <v>36756</v>
      </c>
      <c r="H364" s="17">
        <v>30277</v>
      </c>
      <c r="I364" s="29">
        <v>27514</v>
      </c>
      <c r="J364" s="29">
        <v>24429</v>
      </c>
      <c r="K364" s="29">
        <v>26608.49</v>
      </c>
      <c r="L364" s="29">
        <v>25098</v>
      </c>
      <c r="M364" s="60">
        <v>27742</v>
      </c>
      <c r="N364" s="60">
        <v>26713</v>
      </c>
      <c r="O364" s="60">
        <v>31993.76</v>
      </c>
      <c r="P364" s="71">
        <v>26387</v>
      </c>
      <c r="Q364" s="33"/>
    </row>
    <row r="365" spans="1:17" s="9" customFormat="1" ht="15.75">
      <c r="A365" s="25"/>
      <c r="B365" s="15"/>
      <c r="C365" s="15"/>
      <c r="D365" s="16" t="s">
        <v>333</v>
      </c>
      <c r="E365" s="17">
        <v>0</v>
      </c>
      <c r="F365" s="17">
        <v>0</v>
      </c>
      <c r="G365" s="17">
        <v>40</v>
      </c>
      <c r="H365" s="17">
        <v>0</v>
      </c>
      <c r="I365" s="29">
        <v>0</v>
      </c>
      <c r="J365" s="29">
        <v>0</v>
      </c>
      <c r="K365" s="29">
        <v>0</v>
      </c>
      <c r="L365" s="29">
        <v>20</v>
      </c>
      <c r="M365" s="60">
        <v>20</v>
      </c>
      <c r="N365" s="60">
        <v>20</v>
      </c>
      <c r="O365" s="60">
        <v>0</v>
      </c>
      <c r="P365" s="71">
        <v>0</v>
      </c>
      <c r="Q365" s="33"/>
    </row>
    <row r="366" spans="1:17" s="9" customFormat="1" ht="15.75">
      <c r="A366" s="25"/>
      <c r="B366" s="15"/>
      <c r="C366" s="15" t="s">
        <v>155</v>
      </c>
      <c r="D366" s="16"/>
      <c r="E366" s="17">
        <f aca="true" t="shared" si="55" ref="E366:L366">ROUND(SUM(E364:E365),5)</f>
        <v>37096</v>
      </c>
      <c r="F366" s="17">
        <f t="shared" si="55"/>
        <v>35008</v>
      </c>
      <c r="G366" s="17">
        <f t="shared" si="55"/>
        <v>36796</v>
      </c>
      <c r="H366" s="17">
        <f t="shared" si="55"/>
        <v>30277</v>
      </c>
      <c r="I366" s="17">
        <f t="shared" si="55"/>
        <v>27514</v>
      </c>
      <c r="J366" s="17">
        <f t="shared" si="55"/>
        <v>24429</v>
      </c>
      <c r="K366" s="17">
        <f t="shared" si="55"/>
        <v>26608.49</v>
      </c>
      <c r="L366" s="17">
        <f t="shared" si="55"/>
        <v>25118</v>
      </c>
      <c r="M366" s="60">
        <f>ROUND(SUM(M364:M365),5)</f>
        <v>27762</v>
      </c>
      <c r="N366" s="60">
        <f>ROUND(SUM(N364:N365),5)</f>
        <v>26733</v>
      </c>
      <c r="O366" s="60">
        <f>ROUND(SUM(O364:O365),5)</f>
        <v>31993.76</v>
      </c>
      <c r="P366" s="60">
        <f>ROUND(SUM(P364:P365),5)</f>
        <v>26387</v>
      </c>
      <c r="Q366" s="33"/>
    </row>
    <row r="367" spans="1:17" s="9" customFormat="1" ht="25.5" customHeight="1">
      <c r="A367" s="25"/>
      <c r="B367" s="15"/>
      <c r="C367" s="15" t="s">
        <v>156</v>
      </c>
      <c r="D367" s="16"/>
      <c r="E367" s="17"/>
      <c r="F367" s="17"/>
      <c r="G367" s="17"/>
      <c r="H367" s="17"/>
      <c r="I367" s="29"/>
      <c r="J367" s="29"/>
      <c r="K367" s="29"/>
      <c r="L367" s="43"/>
      <c r="M367" s="60"/>
      <c r="N367" s="60"/>
      <c r="O367" s="60"/>
      <c r="P367" s="71"/>
      <c r="Q367" s="80"/>
    </row>
    <row r="368" spans="1:17" s="9" customFormat="1" ht="15.75">
      <c r="A368" s="25"/>
      <c r="B368" s="15"/>
      <c r="C368" s="15"/>
      <c r="D368" s="16" t="s">
        <v>237</v>
      </c>
      <c r="E368" s="17">
        <v>21549</v>
      </c>
      <c r="F368" s="17">
        <v>25739</v>
      </c>
      <c r="G368" s="17">
        <v>34627.75</v>
      </c>
      <c r="H368" s="17">
        <v>33374.25</v>
      </c>
      <c r="I368" s="29">
        <v>30552</v>
      </c>
      <c r="J368" s="29">
        <v>30972</v>
      </c>
      <c r="K368" s="29">
        <v>33936</v>
      </c>
      <c r="L368" s="29">
        <v>35605</v>
      </c>
      <c r="M368" s="60">
        <v>41053.5</v>
      </c>
      <c r="N368" s="60">
        <v>33242</v>
      </c>
      <c r="O368" s="60">
        <v>32799</v>
      </c>
      <c r="P368" s="108">
        <v>47000</v>
      </c>
      <c r="Q368" s="90" t="s">
        <v>475</v>
      </c>
    </row>
    <row r="369" spans="1:17" s="9" customFormat="1" ht="15.75">
      <c r="A369" s="25"/>
      <c r="B369" s="15"/>
      <c r="C369" s="15"/>
      <c r="D369" s="16" t="s">
        <v>238</v>
      </c>
      <c r="E369" s="17">
        <v>1341</v>
      </c>
      <c r="F369" s="17">
        <v>1204</v>
      </c>
      <c r="G369" s="17">
        <v>1481</v>
      </c>
      <c r="H369" s="17">
        <v>1094.97</v>
      </c>
      <c r="I369" s="29">
        <v>1244</v>
      </c>
      <c r="J369" s="29">
        <v>2081.79</v>
      </c>
      <c r="K369" s="29">
        <v>1221</v>
      </c>
      <c r="L369" s="29">
        <v>1301</v>
      </c>
      <c r="M369" s="60">
        <v>1158</v>
      </c>
      <c r="N369" s="60">
        <v>1200</v>
      </c>
      <c r="O369" s="60">
        <v>598.73</v>
      </c>
      <c r="P369" s="108">
        <v>1577</v>
      </c>
      <c r="Q369" s="90" t="s">
        <v>464</v>
      </c>
    </row>
    <row r="370" spans="1:17" s="9" customFormat="1" ht="15.75">
      <c r="A370" s="25"/>
      <c r="B370" s="15"/>
      <c r="C370" s="15"/>
      <c r="D370" s="16" t="s">
        <v>323</v>
      </c>
      <c r="E370" s="17">
        <v>0</v>
      </c>
      <c r="F370" s="17">
        <v>848</v>
      </c>
      <c r="G370" s="17">
        <v>609.14</v>
      </c>
      <c r="H370" s="17">
        <v>455.24</v>
      </c>
      <c r="I370" s="29">
        <v>408.5</v>
      </c>
      <c r="J370" s="29">
        <v>506.16</v>
      </c>
      <c r="K370" s="29">
        <v>598.12</v>
      </c>
      <c r="L370" s="29">
        <v>661.58</v>
      </c>
      <c r="M370" s="60">
        <v>619</v>
      </c>
      <c r="N370" s="60">
        <v>372</v>
      </c>
      <c r="O370" s="60">
        <v>347</v>
      </c>
      <c r="P370" s="60">
        <v>450</v>
      </c>
      <c r="Q370" s="80"/>
    </row>
    <row r="371" spans="1:17" s="9" customFormat="1" ht="15.75">
      <c r="A371" s="25"/>
      <c r="B371" s="15"/>
      <c r="C371" s="15" t="s">
        <v>157</v>
      </c>
      <c r="D371" s="16"/>
      <c r="E371" s="17">
        <f aca="true" t="shared" si="56" ref="E371:P371">ROUND(SUM(E368:E370),5)</f>
        <v>22890</v>
      </c>
      <c r="F371" s="17">
        <f t="shared" si="56"/>
        <v>27791</v>
      </c>
      <c r="G371" s="17">
        <f t="shared" si="56"/>
        <v>36717.89</v>
      </c>
      <c r="H371" s="17">
        <f t="shared" si="56"/>
        <v>34924.46</v>
      </c>
      <c r="I371" s="17">
        <f t="shared" si="56"/>
        <v>32204.5</v>
      </c>
      <c r="J371" s="17">
        <f t="shared" si="56"/>
        <v>33559.95</v>
      </c>
      <c r="K371" s="17">
        <f t="shared" si="56"/>
        <v>35755.12</v>
      </c>
      <c r="L371" s="17">
        <f t="shared" si="56"/>
        <v>37567.58</v>
      </c>
      <c r="M371" s="60">
        <f t="shared" si="56"/>
        <v>42830.5</v>
      </c>
      <c r="N371" s="60">
        <f t="shared" si="56"/>
        <v>34814</v>
      </c>
      <c r="O371" s="60">
        <f t="shared" si="56"/>
        <v>33744.73</v>
      </c>
      <c r="P371" s="60">
        <f t="shared" si="56"/>
        <v>49027</v>
      </c>
      <c r="Q371" s="80"/>
    </row>
    <row r="372" spans="1:17" s="9" customFormat="1" ht="25.5" customHeight="1">
      <c r="A372" s="25"/>
      <c r="B372" s="15"/>
      <c r="C372" s="15" t="s">
        <v>158</v>
      </c>
      <c r="D372" s="16"/>
      <c r="E372" s="17"/>
      <c r="F372" s="17"/>
      <c r="G372" s="17"/>
      <c r="H372" s="17"/>
      <c r="I372" s="29"/>
      <c r="J372" s="29"/>
      <c r="K372" s="29"/>
      <c r="L372" s="43"/>
      <c r="M372" s="60"/>
      <c r="N372" s="60"/>
      <c r="O372" s="60"/>
      <c r="P372" s="71"/>
      <c r="Q372" s="80"/>
    </row>
    <row r="373" spans="1:17" s="9" customFormat="1" ht="15.75">
      <c r="A373" s="25"/>
      <c r="B373" s="15"/>
      <c r="C373" s="15"/>
      <c r="D373" s="16" t="s">
        <v>239</v>
      </c>
      <c r="E373" s="17">
        <v>1863.85</v>
      </c>
      <c r="F373" s="17">
        <v>5877.55</v>
      </c>
      <c r="G373" s="17">
        <v>7729.07</v>
      </c>
      <c r="H373" s="17">
        <v>5185.5</v>
      </c>
      <c r="I373" s="29">
        <v>2731.6</v>
      </c>
      <c r="J373" s="29">
        <v>2917.7</v>
      </c>
      <c r="K373" s="29">
        <v>2979.14</v>
      </c>
      <c r="L373" s="29">
        <v>2312.61</v>
      </c>
      <c r="M373" s="60">
        <v>6906.46</v>
      </c>
      <c r="N373" s="60">
        <v>2563.63</v>
      </c>
      <c r="O373" s="60">
        <v>2389.61</v>
      </c>
      <c r="P373" s="71">
        <v>2708</v>
      </c>
      <c r="Q373" s="80" t="s">
        <v>448</v>
      </c>
    </row>
    <row r="374" spans="1:17" s="9" customFormat="1" ht="15.75">
      <c r="A374" s="25"/>
      <c r="B374" s="15"/>
      <c r="C374" s="15" t="s">
        <v>159</v>
      </c>
      <c r="D374" s="16"/>
      <c r="E374" s="17">
        <f>ROUND(SUM(E373:E373),5)</f>
        <v>1863.85</v>
      </c>
      <c r="F374" s="17">
        <f>ROUND(SUM(F373:F373),5)</f>
        <v>5877.55</v>
      </c>
      <c r="G374" s="17">
        <f>ROUND(SUM(G373:G373),5)</f>
        <v>7729.07</v>
      </c>
      <c r="H374" s="17">
        <f>ROUND(SUM(H373:H373),5)</f>
        <v>5185.5</v>
      </c>
      <c r="I374" s="29">
        <v>2731.6</v>
      </c>
      <c r="J374" s="29">
        <v>2917.7</v>
      </c>
      <c r="K374" s="29">
        <v>2979.14</v>
      </c>
      <c r="L374" s="29">
        <v>2312.61</v>
      </c>
      <c r="M374" s="60">
        <v>6906.46</v>
      </c>
      <c r="N374" s="60">
        <v>2563.63</v>
      </c>
      <c r="O374" s="60">
        <v>2389.61</v>
      </c>
      <c r="P374" s="71">
        <v>2708</v>
      </c>
      <c r="Q374" s="80"/>
    </row>
    <row r="375" spans="1:17" s="9" customFormat="1" ht="25.5" customHeight="1">
      <c r="A375" s="25"/>
      <c r="B375" s="15"/>
      <c r="C375" s="15" t="s">
        <v>160</v>
      </c>
      <c r="D375" s="16"/>
      <c r="E375" s="17"/>
      <c r="F375" s="17"/>
      <c r="G375" s="17"/>
      <c r="H375" s="17"/>
      <c r="I375" s="29"/>
      <c r="J375" s="29"/>
      <c r="K375" s="29"/>
      <c r="L375" s="43"/>
      <c r="M375" s="61"/>
      <c r="N375" s="61"/>
      <c r="O375" s="60"/>
      <c r="P375" s="71"/>
      <c r="Q375" s="80"/>
    </row>
    <row r="376" spans="1:17" s="9" customFormat="1" ht="15.75">
      <c r="A376" s="25"/>
      <c r="B376" s="15"/>
      <c r="C376" s="15"/>
      <c r="D376" s="16" t="s">
        <v>161</v>
      </c>
      <c r="E376" s="17">
        <v>3803</v>
      </c>
      <c r="F376" s="17">
        <v>3998</v>
      </c>
      <c r="G376" s="17">
        <v>4099</v>
      </c>
      <c r="H376" s="17">
        <v>4518.97</v>
      </c>
      <c r="I376" s="29">
        <v>5227</v>
      </c>
      <c r="J376" s="29">
        <v>5585.58</v>
      </c>
      <c r="K376" s="29">
        <v>6768</v>
      </c>
      <c r="L376" s="29">
        <v>6622</v>
      </c>
      <c r="M376" s="60">
        <v>6794</v>
      </c>
      <c r="N376" s="60">
        <v>7513</v>
      </c>
      <c r="O376" s="60">
        <v>8067.64</v>
      </c>
      <c r="P376" s="108">
        <v>8371</v>
      </c>
      <c r="Q376" s="90" t="s">
        <v>464</v>
      </c>
    </row>
    <row r="377" spans="1:17" s="9" customFormat="1" ht="15.75">
      <c r="A377" s="25"/>
      <c r="B377" s="15"/>
      <c r="C377" s="15"/>
      <c r="D377" s="16" t="s">
        <v>162</v>
      </c>
      <c r="E377" s="17">
        <v>3915</v>
      </c>
      <c r="F377" s="17">
        <v>4196</v>
      </c>
      <c r="G377" s="17">
        <v>4956</v>
      </c>
      <c r="H377" s="17">
        <v>5338.29</v>
      </c>
      <c r="I377" s="29">
        <v>5576</v>
      </c>
      <c r="J377" s="29">
        <v>6192.45</v>
      </c>
      <c r="K377" s="29">
        <v>6294</v>
      </c>
      <c r="L377" s="29">
        <v>6672</v>
      </c>
      <c r="M377" s="60">
        <v>7810</v>
      </c>
      <c r="N377" s="60">
        <v>7593</v>
      </c>
      <c r="O377" s="60">
        <v>7103.1</v>
      </c>
      <c r="P377" s="108">
        <v>8520</v>
      </c>
      <c r="Q377" s="89"/>
    </row>
    <row r="378" spans="1:17" s="9" customFormat="1" ht="15.75">
      <c r="A378" s="25"/>
      <c r="B378" s="15"/>
      <c r="C378" s="15"/>
      <c r="D378" s="16" t="s">
        <v>202</v>
      </c>
      <c r="E378" s="17">
        <v>169</v>
      </c>
      <c r="F378" s="17">
        <v>117</v>
      </c>
      <c r="G378" s="17">
        <v>146</v>
      </c>
      <c r="H378" s="17">
        <v>204.02</v>
      </c>
      <c r="I378" s="29">
        <v>201</v>
      </c>
      <c r="J378" s="29">
        <v>185.38</v>
      </c>
      <c r="K378" s="29">
        <v>167</v>
      </c>
      <c r="L378" s="29">
        <v>150</v>
      </c>
      <c r="M378" s="60">
        <v>150</v>
      </c>
      <c r="N378" s="60">
        <v>120</v>
      </c>
      <c r="O378" s="60">
        <v>109.1</v>
      </c>
      <c r="P378" s="108">
        <v>135</v>
      </c>
      <c r="Q378" s="89"/>
    </row>
    <row r="379" spans="1:17" s="9" customFormat="1" ht="15.75">
      <c r="A379" s="25"/>
      <c r="B379" s="15"/>
      <c r="C379" s="15"/>
      <c r="D379" s="16" t="s">
        <v>163</v>
      </c>
      <c r="E379" s="17">
        <v>1955</v>
      </c>
      <c r="F379" s="17">
        <v>2402</v>
      </c>
      <c r="G379" s="17">
        <v>2570</v>
      </c>
      <c r="H379" s="17">
        <v>2521</v>
      </c>
      <c r="I379" s="29">
        <v>3295.5</v>
      </c>
      <c r="J379" s="29">
        <v>3216.47</v>
      </c>
      <c r="K379" s="29">
        <v>2949</v>
      </c>
      <c r="L379" s="29">
        <v>2940</v>
      </c>
      <c r="M379" s="60">
        <v>2943</v>
      </c>
      <c r="N379" s="60">
        <v>2998</v>
      </c>
      <c r="O379" s="60">
        <v>2666.15</v>
      </c>
      <c r="P379" s="108">
        <v>3340</v>
      </c>
      <c r="Q379" s="89"/>
    </row>
    <row r="380" spans="1:17" s="9" customFormat="1" ht="15.75">
      <c r="A380" s="25"/>
      <c r="B380" s="15"/>
      <c r="C380" s="15"/>
      <c r="D380" s="16" t="s">
        <v>164</v>
      </c>
      <c r="E380" s="17">
        <v>5851</v>
      </c>
      <c r="F380" s="17">
        <v>5992</v>
      </c>
      <c r="G380" s="17">
        <v>7087</v>
      </c>
      <c r="H380" s="17">
        <v>7883.71</v>
      </c>
      <c r="I380" s="29">
        <v>8468</v>
      </c>
      <c r="J380" s="29">
        <v>5856.42</v>
      </c>
      <c r="K380" s="29">
        <v>6459</v>
      </c>
      <c r="L380" s="29">
        <v>6567</v>
      </c>
      <c r="M380" s="60">
        <v>5939</v>
      </c>
      <c r="N380" s="60">
        <v>6444</v>
      </c>
      <c r="O380" s="60">
        <v>5923.64</v>
      </c>
      <c r="P380" s="108">
        <v>7241</v>
      </c>
      <c r="Q380" s="89"/>
    </row>
    <row r="381" spans="1:17" s="9" customFormat="1" ht="15.75">
      <c r="A381" s="25"/>
      <c r="B381" s="15"/>
      <c r="C381" s="15"/>
      <c r="D381" s="16" t="s">
        <v>307</v>
      </c>
      <c r="E381" s="17">
        <v>2958</v>
      </c>
      <c r="F381" s="17">
        <v>2958</v>
      </c>
      <c r="G381" s="17">
        <v>2976</v>
      </c>
      <c r="H381" s="17">
        <v>3124.99</v>
      </c>
      <c r="I381" s="29">
        <v>5411.5</v>
      </c>
      <c r="J381" s="29">
        <v>3304.49</v>
      </c>
      <c r="K381" s="29">
        <v>3367</v>
      </c>
      <c r="L381" s="29">
        <v>3178</v>
      </c>
      <c r="M381" s="60">
        <v>3178</v>
      </c>
      <c r="N381" s="60">
        <v>4406</v>
      </c>
      <c r="O381" s="60">
        <v>4094</v>
      </c>
      <c r="P381" s="108">
        <v>4940</v>
      </c>
      <c r="Q381" s="89"/>
    </row>
    <row r="382" spans="1:17" s="9" customFormat="1" ht="15.75">
      <c r="A382" s="25"/>
      <c r="B382" s="15"/>
      <c r="C382" s="15"/>
      <c r="D382" s="16" t="s">
        <v>308</v>
      </c>
      <c r="E382" s="17">
        <v>2599</v>
      </c>
      <c r="F382" s="17">
        <v>2599</v>
      </c>
      <c r="G382" s="17">
        <v>2165</v>
      </c>
      <c r="H382" s="17">
        <v>1559.02</v>
      </c>
      <c r="I382" s="29">
        <v>1560</v>
      </c>
      <c r="J382" s="29">
        <v>1584.68</v>
      </c>
      <c r="K382" s="29">
        <v>1385</v>
      </c>
      <c r="L382" s="29">
        <v>1241</v>
      </c>
      <c r="M382" s="60">
        <v>1039</v>
      </c>
      <c r="N382" s="60">
        <v>1181</v>
      </c>
      <c r="O382" s="60">
        <v>780.35</v>
      </c>
      <c r="P382" s="108">
        <v>1315</v>
      </c>
      <c r="Q382" s="89"/>
    </row>
    <row r="383" spans="1:17" s="9" customFormat="1" ht="15.75">
      <c r="A383" s="25"/>
      <c r="B383" s="15"/>
      <c r="C383" s="15"/>
      <c r="D383" s="16" t="s">
        <v>165</v>
      </c>
      <c r="E383" s="17">
        <v>2577</v>
      </c>
      <c r="F383" s="17">
        <v>2534</v>
      </c>
      <c r="G383" s="17">
        <v>2499</v>
      </c>
      <c r="H383" s="17">
        <v>2394.03</v>
      </c>
      <c r="I383" s="29">
        <v>2504</v>
      </c>
      <c r="J383" s="29">
        <v>2512.14</v>
      </c>
      <c r="K383" s="29">
        <v>2419</v>
      </c>
      <c r="L383" s="29">
        <v>2363</v>
      </c>
      <c r="M383" s="60">
        <v>2321</v>
      </c>
      <c r="N383" s="60">
        <v>2628</v>
      </c>
      <c r="O383" s="60">
        <v>2500.37</v>
      </c>
      <c r="P383" s="108">
        <v>2942</v>
      </c>
      <c r="Q383" s="89"/>
    </row>
    <row r="384" spans="1:17" s="9" customFormat="1" ht="15.75">
      <c r="A384" s="25"/>
      <c r="B384" s="15"/>
      <c r="C384" s="15"/>
      <c r="D384" s="16" t="s">
        <v>405</v>
      </c>
      <c r="E384" s="17"/>
      <c r="F384" s="17"/>
      <c r="G384" s="17"/>
      <c r="H384" s="17"/>
      <c r="I384" s="29">
        <v>0</v>
      </c>
      <c r="J384" s="29">
        <v>0</v>
      </c>
      <c r="K384" s="29">
        <v>0</v>
      </c>
      <c r="L384" s="29">
        <v>0</v>
      </c>
      <c r="M384" s="60">
        <v>1999</v>
      </c>
      <c r="N384" s="60">
        <v>1148.5</v>
      </c>
      <c r="O384" s="60">
        <v>1843</v>
      </c>
      <c r="P384" s="108">
        <v>1954</v>
      </c>
      <c r="Q384" s="90" t="s">
        <v>469</v>
      </c>
    </row>
    <row r="385" spans="1:17" s="9" customFormat="1" ht="15.75">
      <c r="A385" s="25"/>
      <c r="B385" s="15"/>
      <c r="C385" s="15"/>
      <c r="D385" s="16" t="s">
        <v>166</v>
      </c>
      <c r="E385" s="17">
        <v>248</v>
      </c>
      <c r="F385" s="17">
        <v>243</v>
      </c>
      <c r="G385" s="17">
        <v>243</v>
      </c>
      <c r="H385" s="17">
        <v>243</v>
      </c>
      <c r="I385" s="29">
        <v>283</v>
      </c>
      <c r="J385" s="29">
        <v>554</v>
      </c>
      <c r="K385" s="29">
        <v>1667.24</v>
      </c>
      <c r="L385" s="29">
        <v>1224.64</v>
      </c>
      <c r="M385" s="60">
        <v>1443.58</v>
      </c>
      <c r="N385" s="60">
        <v>2694.37</v>
      </c>
      <c r="O385" s="60">
        <v>2102.94</v>
      </c>
      <c r="P385" s="108">
        <v>3180</v>
      </c>
      <c r="Q385" s="89"/>
    </row>
    <row r="386" spans="1:17" s="9" customFormat="1" ht="15.75">
      <c r="A386" s="25"/>
      <c r="B386" s="15"/>
      <c r="C386" s="15"/>
      <c r="D386" s="16" t="s">
        <v>219</v>
      </c>
      <c r="E386" s="17">
        <v>250</v>
      </c>
      <c r="F386" s="17">
        <v>250</v>
      </c>
      <c r="G386" s="17">
        <v>250</v>
      </c>
      <c r="H386" s="17">
        <v>250</v>
      </c>
      <c r="I386" s="29">
        <v>250</v>
      </c>
      <c r="J386" s="29">
        <v>300</v>
      </c>
      <c r="K386" s="29">
        <v>300</v>
      </c>
      <c r="L386" s="29">
        <v>300</v>
      </c>
      <c r="M386" s="60">
        <v>330</v>
      </c>
      <c r="N386" s="60">
        <v>175</v>
      </c>
      <c r="O386" s="60">
        <v>175</v>
      </c>
      <c r="P386" s="108">
        <v>175</v>
      </c>
      <c r="Q386" s="89"/>
    </row>
    <row r="387" spans="1:17" s="9" customFormat="1" ht="15.75">
      <c r="A387" s="25"/>
      <c r="B387" s="15"/>
      <c r="C387" s="15"/>
      <c r="D387" s="16" t="s">
        <v>351</v>
      </c>
      <c r="E387" s="17">
        <v>0</v>
      </c>
      <c r="F387" s="17">
        <v>0</v>
      </c>
      <c r="G387" s="17">
        <v>0</v>
      </c>
      <c r="H387" s="17">
        <v>200</v>
      </c>
      <c r="I387" s="32">
        <v>0</v>
      </c>
      <c r="J387" s="29">
        <v>0</v>
      </c>
      <c r="K387" s="29">
        <v>0</v>
      </c>
      <c r="L387" s="29">
        <v>0</v>
      </c>
      <c r="M387" s="60">
        <v>0</v>
      </c>
      <c r="N387" s="60">
        <v>0</v>
      </c>
      <c r="O387" s="60">
        <v>0</v>
      </c>
      <c r="P387" s="71">
        <v>0</v>
      </c>
      <c r="Q387" s="80" t="s">
        <v>415</v>
      </c>
    </row>
    <row r="388" spans="1:17" s="9" customFormat="1" ht="15.75">
      <c r="A388" s="25"/>
      <c r="B388" s="15"/>
      <c r="C388" s="15"/>
      <c r="D388" s="16" t="s">
        <v>386</v>
      </c>
      <c r="E388" s="17"/>
      <c r="F388" s="17"/>
      <c r="G388" s="17">
        <v>0</v>
      </c>
      <c r="H388" s="17">
        <v>0</v>
      </c>
      <c r="I388" s="29">
        <v>0</v>
      </c>
      <c r="J388" s="29">
        <v>0</v>
      </c>
      <c r="K388" s="29">
        <v>0</v>
      </c>
      <c r="L388" s="29">
        <v>0</v>
      </c>
      <c r="M388" s="60">
        <v>0</v>
      </c>
      <c r="N388" s="60">
        <v>0</v>
      </c>
      <c r="O388" s="60">
        <v>0</v>
      </c>
      <c r="P388" s="71">
        <v>0</v>
      </c>
      <c r="Q388" s="70"/>
    </row>
    <row r="389" spans="1:17" s="9" customFormat="1" ht="15.75">
      <c r="A389" s="25"/>
      <c r="B389" s="15"/>
      <c r="C389" s="15" t="s">
        <v>167</v>
      </c>
      <c r="D389" s="16"/>
      <c r="E389" s="17">
        <f>ROUND(SUM(E376:E387),5)</f>
        <v>24325</v>
      </c>
      <c r="F389" s="17">
        <f>ROUND(SUM(F376:F387),5)</f>
        <v>25289</v>
      </c>
      <c r="G389" s="17">
        <f aca="true" t="shared" si="57" ref="G389:P389">ROUND(SUM(G376:G388),5)</f>
        <v>26991</v>
      </c>
      <c r="H389" s="17">
        <f t="shared" si="57"/>
        <v>28237.03</v>
      </c>
      <c r="I389" s="17">
        <f t="shared" si="57"/>
        <v>32776</v>
      </c>
      <c r="J389" s="17">
        <f t="shared" si="57"/>
        <v>29291.61</v>
      </c>
      <c r="K389" s="17">
        <f t="shared" si="57"/>
        <v>31775.24</v>
      </c>
      <c r="L389" s="17">
        <f t="shared" si="57"/>
        <v>31257.64</v>
      </c>
      <c r="M389" s="60">
        <f t="shared" si="57"/>
        <v>33946.58</v>
      </c>
      <c r="N389" s="60">
        <f t="shared" si="57"/>
        <v>36900.87</v>
      </c>
      <c r="O389" s="60">
        <f>ROUND(SUM(O376:O388),5)</f>
        <v>35365.29</v>
      </c>
      <c r="P389" s="60">
        <f t="shared" si="57"/>
        <v>42113</v>
      </c>
      <c r="Q389" s="70"/>
    </row>
    <row r="390" spans="1:17" s="9" customFormat="1" ht="25.5" customHeight="1">
      <c r="A390" s="25"/>
      <c r="B390" s="15"/>
      <c r="C390" s="15" t="s">
        <v>168</v>
      </c>
      <c r="D390" s="16"/>
      <c r="E390" s="17"/>
      <c r="F390" s="17"/>
      <c r="G390" s="17"/>
      <c r="H390" s="17"/>
      <c r="I390" s="29"/>
      <c r="J390" s="17"/>
      <c r="K390" s="17"/>
      <c r="L390" s="43"/>
      <c r="M390" s="60"/>
      <c r="N390" s="60"/>
      <c r="O390" s="60"/>
      <c r="P390" s="71"/>
      <c r="Q390" s="70"/>
    </row>
    <row r="391" spans="1:17" s="9" customFormat="1" ht="15.75">
      <c r="A391" s="25"/>
      <c r="B391" s="15"/>
      <c r="C391" s="15"/>
      <c r="D391" s="16" t="s">
        <v>258</v>
      </c>
      <c r="E391" s="29">
        <v>38022.67</v>
      </c>
      <c r="F391" s="29">
        <v>35941.05</v>
      </c>
      <c r="G391" s="29">
        <v>39746.23</v>
      </c>
      <c r="H391" s="29">
        <v>47627.94</v>
      </c>
      <c r="I391" s="29">
        <v>46754.45</v>
      </c>
      <c r="J391" s="29">
        <v>60817.85</v>
      </c>
      <c r="K391" s="29">
        <v>58077.31</v>
      </c>
      <c r="L391" s="29">
        <v>44900.76</v>
      </c>
      <c r="M391" s="60">
        <v>52871.64</v>
      </c>
      <c r="N391" s="60">
        <v>52280.44</v>
      </c>
      <c r="O391" s="60">
        <v>42801.6</v>
      </c>
      <c r="P391" s="71">
        <v>54708</v>
      </c>
      <c r="Q391" s="33"/>
    </row>
    <row r="392" spans="1:17" s="9" customFormat="1" ht="15.75">
      <c r="A392" s="25"/>
      <c r="B392" s="15"/>
      <c r="C392" s="15"/>
      <c r="D392" s="16" t="s">
        <v>283</v>
      </c>
      <c r="E392" s="29">
        <v>5150.62</v>
      </c>
      <c r="F392" s="29">
        <v>4868.22</v>
      </c>
      <c r="G392" s="29">
        <v>5161.06</v>
      </c>
      <c r="H392" s="29">
        <v>5896.47</v>
      </c>
      <c r="I392" s="29">
        <v>6811.72</v>
      </c>
      <c r="J392" s="29">
        <v>8936.13</v>
      </c>
      <c r="K392" s="29">
        <v>9121.62</v>
      </c>
      <c r="L392" s="29">
        <v>21531.75</v>
      </c>
      <c r="M392" s="60">
        <v>15706.61</v>
      </c>
      <c r="N392" s="60">
        <v>10775.6</v>
      </c>
      <c r="O392" s="60">
        <v>8878.1</v>
      </c>
      <c r="P392" s="71">
        <v>11293</v>
      </c>
      <c r="Q392" s="33"/>
    </row>
    <row r="393" spans="1:17" s="9" customFormat="1" ht="15.75">
      <c r="A393" s="25"/>
      <c r="B393" s="15"/>
      <c r="C393" s="15"/>
      <c r="D393" s="16" t="s">
        <v>402</v>
      </c>
      <c r="E393" s="29">
        <v>1915.11</v>
      </c>
      <c r="F393" s="29">
        <v>627.6</v>
      </c>
      <c r="G393" s="29">
        <v>0</v>
      </c>
      <c r="H393" s="29">
        <v>639.47</v>
      </c>
      <c r="I393" s="29">
        <v>0</v>
      </c>
      <c r="J393" s="29">
        <v>0</v>
      </c>
      <c r="K393" s="29">
        <v>0</v>
      </c>
      <c r="L393" s="29">
        <v>4448.05</v>
      </c>
      <c r="M393" s="60">
        <v>1418.77</v>
      </c>
      <c r="N393" s="60">
        <v>7045.43</v>
      </c>
      <c r="O393" s="60">
        <v>9212.94</v>
      </c>
      <c r="P393" s="71">
        <v>13120</v>
      </c>
      <c r="Q393" s="33"/>
    </row>
    <row r="394" spans="1:17" s="9" customFormat="1" ht="15.75">
      <c r="A394" s="25"/>
      <c r="B394" s="15"/>
      <c r="C394" s="15"/>
      <c r="D394" s="16" t="s">
        <v>257</v>
      </c>
      <c r="E394" s="29">
        <v>25688.24</v>
      </c>
      <c r="F394" s="29">
        <v>28454.59</v>
      </c>
      <c r="G394" s="29">
        <v>20401.31</v>
      </c>
      <c r="H394" s="29">
        <v>23176.53</v>
      </c>
      <c r="I394" s="29">
        <v>20497.5</v>
      </c>
      <c r="J394" s="29">
        <v>30046.26</v>
      </c>
      <c r="K394" s="29">
        <v>30579.55</v>
      </c>
      <c r="L394" s="29">
        <v>33268.44</v>
      </c>
      <c r="M394" s="60">
        <v>34724.04</v>
      </c>
      <c r="N394" s="60">
        <v>37547.15</v>
      </c>
      <c r="O394" s="60">
        <v>14458.78</v>
      </c>
      <c r="P394" s="108">
        <v>54708</v>
      </c>
      <c r="Q394" s="90" t="s">
        <v>463</v>
      </c>
    </row>
    <row r="395" spans="1:17" s="9" customFormat="1" ht="15.75">
      <c r="A395" s="25"/>
      <c r="B395" s="15"/>
      <c r="C395" s="15"/>
      <c r="D395" s="16" t="s">
        <v>259</v>
      </c>
      <c r="E395" s="29">
        <v>9476.62</v>
      </c>
      <c r="F395" s="29">
        <v>8749.26</v>
      </c>
      <c r="G395" s="29">
        <v>4670</v>
      </c>
      <c r="H395" s="29">
        <v>5724.12</v>
      </c>
      <c r="I395" s="29">
        <v>4884.88</v>
      </c>
      <c r="J395" s="29">
        <v>8740.3</v>
      </c>
      <c r="K395" s="29">
        <v>9070.23</v>
      </c>
      <c r="L395" s="29">
        <v>23545.17</v>
      </c>
      <c r="M395" s="60">
        <v>23462.49</v>
      </c>
      <c r="N395" s="60">
        <v>10775.6</v>
      </c>
      <c r="O395" s="60">
        <v>5326.86</v>
      </c>
      <c r="P395" s="71">
        <v>27354</v>
      </c>
      <c r="Q395" s="33"/>
    </row>
    <row r="396" spans="1:17" s="9" customFormat="1" ht="15.75">
      <c r="A396" s="25"/>
      <c r="B396" s="15"/>
      <c r="C396" s="15"/>
      <c r="D396" s="16" t="s">
        <v>260</v>
      </c>
      <c r="E396" s="29">
        <v>5150.62</v>
      </c>
      <c r="F396" s="29">
        <v>4868.22</v>
      </c>
      <c r="G396" s="29">
        <v>5161.06</v>
      </c>
      <c r="H396" s="29">
        <v>5949.46</v>
      </c>
      <c r="I396" s="29">
        <v>7400.052</v>
      </c>
      <c r="J396" s="29">
        <v>8960.11</v>
      </c>
      <c r="K396" s="29">
        <v>9122.34</v>
      </c>
      <c r="L396" s="29">
        <v>9826.84</v>
      </c>
      <c r="M396" s="60">
        <v>10182.51</v>
      </c>
      <c r="N396" s="60">
        <v>10775.6</v>
      </c>
      <c r="O396" s="60">
        <v>8878.1</v>
      </c>
      <c r="P396" s="71">
        <v>11293</v>
      </c>
      <c r="Q396" s="33"/>
    </row>
    <row r="397" spans="1:17" s="9" customFormat="1" ht="15.75">
      <c r="A397" s="25"/>
      <c r="B397" s="15"/>
      <c r="C397" s="15"/>
      <c r="D397" s="16" t="s">
        <v>169</v>
      </c>
      <c r="E397" s="29">
        <v>13759.4</v>
      </c>
      <c r="F397" s="29">
        <v>14242.92</v>
      </c>
      <c r="G397" s="29">
        <v>17511.27</v>
      </c>
      <c r="H397" s="29">
        <v>12910.01</v>
      </c>
      <c r="I397" s="29">
        <v>15346.17</v>
      </c>
      <c r="J397" s="29">
        <v>13961.46</v>
      </c>
      <c r="K397" s="29">
        <v>13234.85</v>
      </c>
      <c r="L397" s="29">
        <v>11497</v>
      </c>
      <c r="M397" s="60">
        <v>11838.92</v>
      </c>
      <c r="N397" s="60">
        <v>12619.34</v>
      </c>
      <c r="O397" s="60">
        <v>14132</v>
      </c>
      <c r="P397" s="71">
        <v>13836</v>
      </c>
      <c r="Q397" s="80" t="s">
        <v>439</v>
      </c>
    </row>
    <row r="398" spans="1:17" s="9" customFormat="1" ht="15.75">
      <c r="A398" s="25"/>
      <c r="B398" s="15"/>
      <c r="C398" s="15"/>
      <c r="D398" s="16" t="s">
        <v>253</v>
      </c>
      <c r="E398" s="29">
        <v>2954.39</v>
      </c>
      <c r="F398" s="29">
        <v>2793.34</v>
      </c>
      <c r="G398" s="29">
        <v>3467.22</v>
      </c>
      <c r="H398" s="29">
        <v>2903.78</v>
      </c>
      <c r="I398" s="29">
        <v>3184.7</v>
      </c>
      <c r="J398" s="29">
        <v>2741.31</v>
      </c>
      <c r="K398" s="29">
        <v>3662.14</v>
      </c>
      <c r="L398" s="29">
        <v>4499.95</v>
      </c>
      <c r="M398" s="60">
        <v>3904.74</v>
      </c>
      <c r="N398" s="60">
        <v>4727.13</v>
      </c>
      <c r="O398" s="60">
        <v>6052.95</v>
      </c>
      <c r="P398" s="71">
        <v>5449</v>
      </c>
      <c r="Q398" s="33"/>
    </row>
    <row r="399" spans="1:17" s="9" customFormat="1" ht="15.75">
      <c r="A399" s="25"/>
      <c r="B399" s="15"/>
      <c r="C399" s="15"/>
      <c r="D399" s="16" t="s">
        <v>254</v>
      </c>
      <c r="E399" s="29">
        <v>15710.67</v>
      </c>
      <c r="F399" s="29">
        <v>20990.77</v>
      </c>
      <c r="G399" s="29">
        <v>28205.41</v>
      </c>
      <c r="H399" s="29">
        <v>13233</v>
      </c>
      <c r="I399" s="29">
        <v>20265.92</v>
      </c>
      <c r="J399" s="29">
        <v>13856.97</v>
      </c>
      <c r="K399" s="29">
        <v>15409.27</v>
      </c>
      <c r="L399" s="29">
        <v>26883.69</v>
      </c>
      <c r="M399" s="60">
        <v>11907.03</v>
      </c>
      <c r="N399" s="60">
        <v>25985.11</v>
      </c>
      <c r="O399" s="60">
        <v>35450.02</v>
      </c>
      <c r="P399" s="71">
        <f>4845+2076</f>
        <v>6921</v>
      </c>
      <c r="Q399" s="33"/>
    </row>
    <row r="400" spans="1:17" s="9" customFormat="1" ht="15.75">
      <c r="A400" s="25"/>
      <c r="B400" s="15"/>
      <c r="C400" s="15"/>
      <c r="D400" s="16" t="s">
        <v>252</v>
      </c>
      <c r="E400" s="29">
        <v>3055.79</v>
      </c>
      <c r="F400" s="29">
        <v>2881.56</v>
      </c>
      <c r="G400" s="29">
        <v>1031.55</v>
      </c>
      <c r="H400" s="29">
        <v>2229.79</v>
      </c>
      <c r="I400" s="29">
        <v>2699.22</v>
      </c>
      <c r="J400" s="29">
        <v>2953.24</v>
      </c>
      <c r="K400" s="29">
        <v>3571.1</v>
      </c>
      <c r="L400" s="29">
        <v>3937.83</v>
      </c>
      <c r="M400" s="60">
        <v>3679.53</v>
      </c>
      <c r="N400" s="60">
        <v>4464.88</v>
      </c>
      <c r="O400" s="60">
        <v>4051.06</v>
      </c>
      <c r="P400" s="71">
        <v>3460</v>
      </c>
      <c r="Q400" s="33"/>
    </row>
    <row r="401" spans="1:17" s="9" customFormat="1" ht="15.75">
      <c r="A401" s="25"/>
      <c r="B401" s="15"/>
      <c r="C401" s="15"/>
      <c r="D401" s="16" t="s">
        <v>284</v>
      </c>
      <c r="E401" s="29">
        <v>1335.36</v>
      </c>
      <c r="F401" s="29">
        <v>1542.03</v>
      </c>
      <c r="G401" s="29">
        <v>2224.32</v>
      </c>
      <c r="H401" s="29">
        <v>2354.12</v>
      </c>
      <c r="I401" s="29">
        <v>3029.95</v>
      </c>
      <c r="J401" s="29">
        <v>2376.02</v>
      </c>
      <c r="K401" s="29">
        <v>3006.45</v>
      </c>
      <c r="L401" s="29">
        <v>3025.92</v>
      </c>
      <c r="M401" s="60">
        <v>3323.11</v>
      </c>
      <c r="N401" s="60">
        <v>3786.75</v>
      </c>
      <c r="O401" s="60">
        <v>3433.75</v>
      </c>
      <c r="P401" s="71">
        <v>4726</v>
      </c>
      <c r="Q401" s="33"/>
    </row>
    <row r="402" spans="1:17" s="9" customFormat="1" ht="15.75">
      <c r="A402" s="25"/>
      <c r="B402" s="15"/>
      <c r="C402" s="15"/>
      <c r="D402" s="16" t="s">
        <v>210</v>
      </c>
      <c r="E402" s="29">
        <v>2419.32</v>
      </c>
      <c r="F402" s="29">
        <v>2600.91</v>
      </c>
      <c r="G402" s="29">
        <v>1691</v>
      </c>
      <c r="H402" s="29">
        <v>3033.78</v>
      </c>
      <c r="I402" s="29">
        <v>2940.81</v>
      </c>
      <c r="J402" s="29">
        <v>3075.17</v>
      </c>
      <c r="K402" s="29">
        <v>3227.4</v>
      </c>
      <c r="L402" s="29">
        <v>3829.12</v>
      </c>
      <c r="M402" s="60">
        <v>3934.02</v>
      </c>
      <c r="N402" s="60">
        <v>4442.18</v>
      </c>
      <c r="O402" s="60">
        <v>4058.88</v>
      </c>
      <c r="P402" s="108">
        <v>4500</v>
      </c>
      <c r="Q402" s="33"/>
    </row>
    <row r="403" spans="1:17" s="9" customFormat="1" ht="15.75">
      <c r="A403" s="25"/>
      <c r="B403" s="15"/>
      <c r="C403" s="15"/>
      <c r="D403" s="16" t="s">
        <v>294</v>
      </c>
      <c r="E403" s="29">
        <v>4452.73</v>
      </c>
      <c r="F403" s="29">
        <v>5484.42</v>
      </c>
      <c r="G403" s="29">
        <v>6629.93</v>
      </c>
      <c r="H403" s="29">
        <v>4736.46</v>
      </c>
      <c r="I403" s="29">
        <v>6498.01</v>
      </c>
      <c r="J403" s="29">
        <v>9360</v>
      </c>
      <c r="K403" s="29">
        <v>5949.02</v>
      </c>
      <c r="L403" s="29">
        <v>9505.83</v>
      </c>
      <c r="M403" s="60">
        <v>8556.52</v>
      </c>
      <c r="N403" s="60">
        <v>5467.87</v>
      </c>
      <c r="O403" s="60">
        <v>5518.96</v>
      </c>
      <c r="P403" s="108">
        <v>7000</v>
      </c>
      <c r="Q403" s="80" t="s">
        <v>459</v>
      </c>
    </row>
    <row r="404" spans="1:17" s="9" customFormat="1" ht="15.75">
      <c r="A404" s="25"/>
      <c r="B404" s="15"/>
      <c r="C404" s="15"/>
      <c r="D404" s="16" t="s">
        <v>203</v>
      </c>
      <c r="E404" s="29">
        <v>22852.93</v>
      </c>
      <c r="F404" s="29">
        <v>22239.77</v>
      </c>
      <c r="G404" s="29">
        <v>21127.06</v>
      </c>
      <c r="H404" s="29">
        <v>20976.26</v>
      </c>
      <c r="I404" s="29">
        <v>21997.36</v>
      </c>
      <c r="J404" s="29">
        <v>21427.51</v>
      </c>
      <c r="K404" s="29">
        <v>21019.24</v>
      </c>
      <c r="L404" s="29">
        <v>20389.93</v>
      </c>
      <c r="M404" s="60">
        <v>21343.27</v>
      </c>
      <c r="N404" s="60">
        <v>26032.42</v>
      </c>
      <c r="O404" s="60">
        <v>21164.55</v>
      </c>
      <c r="P404" s="108">
        <v>27431</v>
      </c>
      <c r="Q404" s="33"/>
    </row>
    <row r="405" spans="1:17" s="9" customFormat="1" ht="15.75">
      <c r="A405" s="25"/>
      <c r="B405" s="15"/>
      <c r="C405" s="15"/>
      <c r="D405" s="16" t="s">
        <v>204</v>
      </c>
      <c r="E405" s="29">
        <v>5344.63</v>
      </c>
      <c r="F405" s="29">
        <v>5201.25</v>
      </c>
      <c r="G405" s="29">
        <v>4941</v>
      </c>
      <c r="H405" s="29">
        <v>4905.72</v>
      </c>
      <c r="I405" s="29">
        <v>5144.55</v>
      </c>
      <c r="J405" s="29">
        <v>5011.26</v>
      </c>
      <c r="K405" s="29">
        <v>4915.8</v>
      </c>
      <c r="L405" s="29">
        <v>4768.63</v>
      </c>
      <c r="M405" s="60">
        <v>4991.57</v>
      </c>
      <c r="N405" s="60">
        <v>6088.22</v>
      </c>
      <c r="O405" s="60">
        <v>4949.78</v>
      </c>
      <c r="P405" s="108">
        <v>6415</v>
      </c>
      <c r="Q405" s="33"/>
    </row>
    <row r="406" spans="1:17" s="9" customFormat="1" ht="15.75">
      <c r="A406" s="25"/>
      <c r="B406" s="49"/>
      <c r="C406" s="15"/>
      <c r="D406" s="16" t="s">
        <v>352</v>
      </c>
      <c r="E406" s="29">
        <v>1.1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0.05</v>
      </c>
      <c r="L406" s="29">
        <v>0</v>
      </c>
      <c r="M406" s="60">
        <v>0.25</v>
      </c>
      <c r="N406" s="60">
        <v>0.15</v>
      </c>
      <c r="O406" s="60">
        <v>0.35</v>
      </c>
      <c r="P406" s="71">
        <v>0</v>
      </c>
      <c r="Q406" s="33"/>
    </row>
    <row r="407" spans="1:17" s="9" customFormat="1" ht="15.75">
      <c r="A407" s="25"/>
      <c r="B407" s="49"/>
      <c r="C407" s="15"/>
      <c r="D407" s="16" t="s">
        <v>476</v>
      </c>
      <c r="E407" s="29"/>
      <c r="F407" s="29"/>
      <c r="G407" s="29"/>
      <c r="H407" s="29"/>
      <c r="I407" s="29"/>
      <c r="J407" s="29"/>
      <c r="K407" s="29"/>
      <c r="L407" s="29"/>
      <c r="M407" s="60"/>
      <c r="N407" s="60">
        <v>0</v>
      </c>
      <c r="O407" s="60">
        <v>0</v>
      </c>
      <c r="P407" s="108">
        <v>2700</v>
      </c>
      <c r="Q407" s="80" t="s">
        <v>468</v>
      </c>
    </row>
    <row r="408" spans="1:17" s="9" customFormat="1" ht="15.75">
      <c r="A408" s="25"/>
      <c r="B408" s="15"/>
      <c r="C408" s="15" t="s">
        <v>170</v>
      </c>
      <c r="D408" s="16"/>
      <c r="E408" s="17">
        <f aca="true" t="shared" si="58" ref="E408:P408">ROUND(SUM(E391:E406),5)</f>
        <v>157290.2</v>
      </c>
      <c r="F408" s="17">
        <f t="shared" si="58"/>
        <v>161485.91</v>
      </c>
      <c r="G408" s="17">
        <f t="shared" si="58"/>
        <v>161968.42</v>
      </c>
      <c r="H408" s="17">
        <f t="shared" si="58"/>
        <v>156296.91</v>
      </c>
      <c r="I408" s="17">
        <f t="shared" si="58"/>
        <v>167455.292</v>
      </c>
      <c r="J408" s="17">
        <f t="shared" si="58"/>
        <v>192263.59</v>
      </c>
      <c r="K408" s="17">
        <f t="shared" si="58"/>
        <v>189966.37</v>
      </c>
      <c r="L408" s="17">
        <f t="shared" si="58"/>
        <v>225858.91</v>
      </c>
      <c r="M408" s="60">
        <f t="shared" si="58"/>
        <v>211845.02</v>
      </c>
      <c r="N408" s="60">
        <f>ROUND(SUM(N391:N407),5)</f>
        <v>222813.87</v>
      </c>
      <c r="O408" s="60">
        <f>ROUND(SUM(O391:O407),5)</f>
        <v>188368.68</v>
      </c>
      <c r="P408" s="60">
        <f t="shared" si="58"/>
        <v>252214</v>
      </c>
      <c r="Q408" s="33"/>
    </row>
    <row r="409" spans="1:17" s="9" customFormat="1" ht="25.5" customHeight="1">
      <c r="A409" s="25"/>
      <c r="B409" s="15" t="s">
        <v>171</v>
      </c>
      <c r="C409" s="15"/>
      <c r="D409" s="16"/>
      <c r="E409" s="17">
        <f aca="true" t="shared" si="59" ref="E409:O409">ROUND(E344+E362+E366+E371+E374+E389+E408,5)</f>
        <v>328338.13</v>
      </c>
      <c r="F409" s="17">
        <f t="shared" si="59"/>
        <v>338995.25</v>
      </c>
      <c r="G409" s="17">
        <f t="shared" si="59"/>
        <v>360548.11</v>
      </c>
      <c r="H409" s="17">
        <f t="shared" si="59"/>
        <v>346438.79</v>
      </c>
      <c r="I409" s="17">
        <f t="shared" si="59"/>
        <v>362733.502</v>
      </c>
      <c r="J409" s="17">
        <f t="shared" si="59"/>
        <v>381485.97</v>
      </c>
      <c r="K409" s="17">
        <f t="shared" si="59"/>
        <v>372163.31</v>
      </c>
      <c r="L409" s="17">
        <f t="shared" si="59"/>
        <v>419974.54</v>
      </c>
      <c r="M409" s="17">
        <f t="shared" si="59"/>
        <v>424566.27</v>
      </c>
      <c r="N409" s="17">
        <f t="shared" si="59"/>
        <v>454056.99</v>
      </c>
      <c r="O409" s="17">
        <f t="shared" si="59"/>
        <v>415692.85</v>
      </c>
      <c r="P409" s="60">
        <f>ROUND(P344+P362+P366+P371+P374+P389+P408,5)</f>
        <v>530893</v>
      </c>
      <c r="Q409" s="33"/>
    </row>
    <row r="410" spans="1:17" s="9" customFormat="1" ht="25.5" customHeight="1">
      <c r="A410" s="25"/>
      <c r="B410" s="15" t="s">
        <v>450</v>
      </c>
      <c r="C410" s="15"/>
      <c r="D410" s="16"/>
      <c r="E410" s="17"/>
      <c r="F410" s="17"/>
      <c r="G410" s="17"/>
      <c r="H410" s="17"/>
      <c r="I410" s="29"/>
      <c r="J410" s="29"/>
      <c r="K410" s="29"/>
      <c r="L410" s="43"/>
      <c r="M410" s="61"/>
      <c r="N410" s="61"/>
      <c r="O410" s="60"/>
      <c r="P410" s="71"/>
      <c r="Q410" s="33"/>
    </row>
    <row r="411" spans="1:17" s="9" customFormat="1" ht="25.5" customHeight="1">
      <c r="A411" s="25"/>
      <c r="B411" s="15"/>
      <c r="C411" s="15" t="s">
        <v>172</v>
      </c>
      <c r="D411" s="16"/>
      <c r="E411" s="17"/>
      <c r="F411" s="17"/>
      <c r="G411" s="17"/>
      <c r="H411" s="17"/>
      <c r="I411" s="29"/>
      <c r="J411" s="29"/>
      <c r="K411" s="29"/>
      <c r="L411" s="43"/>
      <c r="M411" s="61"/>
      <c r="N411" s="61"/>
      <c r="O411" s="60"/>
      <c r="P411" s="71"/>
      <c r="Q411" s="33"/>
    </row>
    <row r="412" spans="1:17" s="9" customFormat="1" ht="15.75">
      <c r="A412" s="25"/>
      <c r="B412" s="15"/>
      <c r="C412" s="15"/>
      <c r="D412" s="16" t="s">
        <v>240</v>
      </c>
      <c r="E412" s="17">
        <v>18919</v>
      </c>
      <c r="F412" s="17">
        <v>13013</v>
      </c>
      <c r="G412" s="17">
        <v>21250</v>
      </c>
      <c r="H412" s="17">
        <v>18750</v>
      </c>
      <c r="I412" s="29">
        <v>18750</v>
      </c>
      <c r="J412" s="29">
        <v>18750</v>
      </c>
      <c r="K412" s="29">
        <v>23750</v>
      </c>
      <c r="L412" s="29">
        <v>0</v>
      </c>
      <c r="M412" s="60">
        <v>14809</v>
      </c>
      <c r="N412" s="60">
        <v>21950</v>
      </c>
      <c r="O412" s="60">
        <v>105518.72</v>
      </c>
      <c r="P412" s="71">
        <v>18750</v>
      </c>
      <c r="Q412" s="80" t="s">
        <v>461</v>
      </c>
    </row>
    <row r="413" spans="1:17" s="9" customFormat="1" ht="15.75">
      <c r="A413" s="25"/>
      <c r="B413" s="15"/>
      <c r="C413" s="15"/>
      <c r="D413" s="16" t="s">
        <v>317</v>
      </c>
      <c r="E413" s="17">
        <v>0</v>
      </c>
      <c r="F413" s="17">
        <v>0</v>
      </c>
      <c r="G413" s="17">
        <v>0</v>
      </c>
      <c r="H413" s="17">
        <v>3935.69</v>
      </c>
      <c r="I413" s="29">
        <v>0</v>
      </c>
      <c r="J413" s="29">
        <v>0</v>
      </c>
      <c r="K413" s="29">
        <v>0</v>
      </c>
      <c r="L413" s="29">
        <v>0</v>
      </c>
      <c r="M413" s="60">
        <v>0</v>
      </c>
      <c r="N413" s="60">
        <v>0</v>
      </c>
      <c r="O413" s="60">
        <v>0</v>
      </c>
      <c r="P413" s="71">
        <v>0</v>
      </c>
      <c r="Q413" s="70"/>
    </row>
    <row r="414" spans="1:17" s="9" customFormat="1" ht="15.75">
      <c r="A414" s="25"/>
      <c r="B414" s="15"/>
      <c r="C414" s="15"/>
      <c r="D414" s="16" t="s">
        <v>302</v>
      </c>
      <c r="E414" s="17">
        <v>14000</v>
      </c>
      <c r="F414" s="17">
        <v>0</v>
      </c>
      <c r="G414" s="17">
        <v>0</v>
      </c>
      <c r="H414" s="17">
        <v>0</v>
      </c>
      <c r="I414" s="29">
        <v>0</v>
      </c>
      <c r="J414" s="29">
        <v>0</v>
      </c>
      <c r="K414" s="29">
        <v>0</v>
      </c>
      <c r="L414" s="29">
        <v>0</v>
      </c>
      <c r="M414" s="60">
        <v>0</v>
      </c>
      <c r="N414" s="60">
        <v>0</v>
      </c>
      <c r="O414" s="60">
        <v>0</v>
      </c>
      <c r="P414" s="71">
        <v>0</v>
      </c>
      <c r="Q414" s="33"/>
    </row>
    <row r="415" spans="1:17" s="9" customFormat="1" ht="15.75">
      <c r="A415" s="25"/>
      <c r="B415" s="15"/>
      <c r="C415" s="15"/>
      <c r="D415" s="16" t="s">
        <v>480</v>
      </c>
      <c r="E415" s="17"/>
      <c r="F415" s="17"/>
      <c r="G415" s="17"/>
      <c r="H415" s="17"/>
      <c r="I415" s="29"/>
      <c r="J415" s="29"/>
      <c r="K415" s="29"/>
      <c r="L415" s="29"/>
      <c r="M415" s="60"/>
      <c r="N415" s="60">
        <v>0</v>
      </c>
      <c r="O415" s="60">
        <v>0</v>
      </c>
      <c r="P415" s="71">
        <v>40000</v>
      </c>
      <c r="Q415" s="33"/>
    </row>
    <row r="416" spans="1:17" s="9" customFormat="1" ht="15.75">
      <c r="A416" s="25"/>
      <c r="B416" s="15" t="s">
        <v>173</v>
      </c>
      <c r="C416" s="15"/>
      <c r="D416" s="16"/>
      <c r="E416" s="17">
        <f aca="true" t="shared" si="60" ref="E416:L416">ROUND(SUM(E412:E414),5)</f>
        <v>32919</v>
      </c>
      <c r="F416" s="17">
        <f t="shared" si="60"/>
        <v>13013</v>
      </c>
      <c r="G416" s="17">
        <f t="shared" si="60"/>
        <v>21250</v>
      </c>
      <c r="H416" s="17">
        <f t="shared" si="60"/>
        <v>22685.69</v>
      </c>
      <c r="I416" s="17">
        <f t="shared" si="60"/>
        <v>18750</v>
      </c>
      <c r="J416" s="17">
        <f t="shared" si="60"/>
        <v>18750</v>
      </c>
      <c r="K416" s="17">
        <f t="shared" si="60"/>
        <v>23750</v>
      </c>
      <c r="L416" s="17">
        <f t="shared" si="60"/>
        <v>0</v>
      </c>
      <c r="M416" s="17">
        <f>ROUND(SUM(M412:M414),5)</f>
        <v>14809</v>
      </c>
      <c r="N416" s="17">
        <f>ROUND(SUM(N412:N415),5)</f>
        <v>21950</v>
      </c>
      <c r="O416" s="17">
        <f>ROUND(SUM(O412:O415),5)</f>
        <v>105518.72</v>
      </c>
      <c r="P416" s="71">
        <f>ROUND(SUM(P412:P415),5)</f>
        <v>58750</v>
      </c>
      <c r="Q416" s="33"/>
    </row>
    <row r="417" spans="1:17" s="9" customFormat="1" ht="15.75">
      <c r="A417" s="25"/>
      <c r="B417" s="15"/>
      <c r="C417" s="15"/>
      <c r="D417" s="16"/>
      <c r="E417" s="17"/>
      <c r="F417" s="17"/>
      <c r="G417" s="17"/>
      <c r="H417" s="17"/>
      <c r="I417" s="29" t="s">
        <v>356</v>
      </c>
      <c r="J417" s="29"/>
      <c r="K417" s="29"/>
      <c r="L417" s="17"/>
      <c r="M417" s="61"/>
      <c r="N417" s="61"/>
      <c r="O417" s="60"/>
      <c r="P417" s="71"/>
      <c r="Q417" s="33"/>
    </row>
    <row r="418" spans="1:17" s="9" customFormat="1" ht="15.75">
      <c r="A418" s="25"/>
      <c r="B418" s="15" t="s">
        <v>334</v>
      </c>
      <c r="C418" s="15"/>
      <c r="D418" s="16"/>
      <c r="E418" s="17">
        <v>-5</v>
      </c>
      <c r="F418" s="17">
        <v>0</v>
      </c>
      <c r="G418" s="17">
        <v>25</v>
      </c>
      <c r="H418" s="17">
        <v>0</v>
      </c>
      <c r="I418" s="29">
        <v>0</v>
      </c>
      <c r="J418" s="29">
        <v>0</v>
      </c>
      <c r="K418" s="29">
        <v>0</v>
      </c>
      <c r="L418" s="29">
        <v>40</v>
      </c>
      <c r="M418" s="86">
        <v>0</v>
      </c>
      <c r="N418" s="86">
        <v>0</v>
      </c>
      <c r="O418" s="60">
        <v>0</v>
      </c>
      <c r="P418" s="71">
        <v>0</v>
      </c>
      <c r="Q418" s="33"/>
    </row>
    <row r="419" spans="1:17" s="9" customFormat="1" ht="25.5" customHeight="1">
      <c r="A419" s="25" t="s">
        <v>174</v>
      </c>
      <c r="B419" s="15"/>
      <c r="C419" s="15"/>
      <c r="D419" s="16"/>
      <c r="E419" s="17" t="e">
        <f>ROUND(E144+E206+E270+E302+E336+E409+#REF!+E416+E418,5)</f>
        <v>#REF!</v>
      </c>
      <c r="F419" s="17" t="e">
        <f>ROUND(F144+F206+F270+F302+F336+F409+#REF!+F416+F418,5)</f>
        <v>#REF!</v>
      </c>
      <c r="G419" s="17" t="e">
        <f>ROUND(G144+G206+G270+G302+G336+G409+#REF!+G416+G418,5)</f>
        <v>#REF!</v>
      </c>
      <c r="H419" s="17" t="e">
        <f>ROUND(H144+H206+H270+H302+H336+H409+#REF!+H416+H418,5)</f>
        <v>#REF!</v>
      </c>
      <c r="I419" s="17" t="e">
        <f>ROUND(I144+I206+I270+I302+I336+I409+#REF!+I416+I418,5)</f>
        <v>#REF!</v>
      </c>
      <c r="J419" s="29" t="e">
        <f>ROUND(J144+J206+J270+J302+J336+J339+J409+#REF!+J416+J418,5)</f>
        <v>#REF!</v>
      </c>
      <c r="K419" s="29" t="e">
        <f>ROUND(K144+K206+K270+K302+K336+K339+K409+#REF!+K416+K418,5)</f>
        <v>#REF!</v>
      </c>
      <c r="L419" s="29" t="e">
        <f>ROUND(L144+L206+L270+L302+L336+L339+L409+#REF!+L416+L418,5)</f>
        <v>#REF!</v>
      </c>
      <c r="M419" s="60" t="e">
        <f>ROUND(M144+M206+M270+M302+M336+M339+M409+#REF!+M416+M418,5)</f>
        <v>#REF!</v>
      </c>
      <c r="N419" s="60">
        <f>ROUND(N206+N270+N302+N336+N339+N343+N409+N416+N418,5)</f>
        <v>1036501.3</v>
      </c>
      <c r="O419" s="60">
        <f>ROUND(O206+O270+O302+O336+O339+O343+O409+O416+O418,5)</f>
        <v>957464.75</v>
      </c>
      <c r="P419" s="60">
        <f>ROUND(P206+P270+P302+P336+P339+P343+P409+P416+P418,5)</f>
        <v>1212821</v>
      </c>
      <c r="Q419" s="33"/>
    </row>
    <row r="420" spans="1:17" s="7" customFormat="1" ht="25.5" customHeight="1">
      <c r="A420" s="25" t="s">
        <v>353</v>
      </c>
      <c r="B420" s="15"/>
      <c r="C420" s="15"/>
      <c r="D420" s="16"/>
      <c r="E420" s="56" t="e">
        <f aca="true" t="shared" si="61" ref="E420:P420">ROUND(E142-E419,5)</f>
        <v>#REF!</v>
      </c>
      <c r="F420" s="56" t="e">
        <f t="shared" si="61"/>
        <v>#REF!</v>
      </c>
      <c r="G420" s="17" t="e">
        <f t="shared" si="61"/>
        <v>#REF!</v>
      </c>
      <c r="H420" s="17" t="e">
        <f t="shared" si="61"/>
        <v>#REF!</v>
      </c>
      <c r="I420" s="17" t="e">
        <f t="shared" si="61"/>
        <v>#REF!</v>
      </c>
      <c r="J420" s="57" t="e">
        <f t="shared" si="61"/>
        <v>#REF!</v>
      </c>
      <c r="K420" s="57" t="e">
        <f t="shared" si="61"/>
        <v>#REF!</v>
      </c>
      <c r="L420" s="57" t="e">
        <f t="shared" si="61"/>
        <v>#REF!</v>
      </c>
      <c r="M420" s="17" t="e">
        <f t="shared" si="61"/>
        <v>#REF!</v>
      </c>
      <c r="N420" s="17">
        <f t="shared" si="61"/>
        <v>314609.76</v>
      </c>
      <c r="O420" s="17">
        <f t="shared" si="61"/>
        <v>604636.82</v>
      </c>
      <c r="P420" s="71">
        <f t="shared" si="61"/>
        <v>0</v>
      </c>
      <c r="Q420" s="33"/>
    </row>
    <row r="421" spans="1:17" s="7" customFormat="1" ht="25.5" customHeight="1" thickBot="1">
      <c r="A421" s="28"/>
      <c r="B421" s="18"/>
      <c r="C421" s="18"/>
      <c r="D421" s="19"/>
      <c r="E421" s="20"/>
      <c r="F421" s="21"/>
      <c r="G421" s="22"/>
      <c r="H421" s="22"/>
      <c r="I421" s="23"/>
      <c r="J421" s="30"/>
      <c r="M421" s="69"/>
      <c r="N421" s="94"/>
      <c r="O421" s="60"/>
      <c r="P421" s="65"/>
      <c r="Q421" s="95"/>
    </row>
    <row r="422" spans="1:16" s="7" customFormat="1" ht="25.5" customHeight="1">
      <c r="A422" s="4"/>
      <c r="B422" s="4"/>
      <c r="C422" s="4"/>
      <c r="D422" s="4"/>
      <c r="E422" s="3"/>
      <c r="F422" s="3"/>
      <c r="I422" s="5"/>
      <c r="J422" s="5"/>
      <c r="M422" s="59"/>
      <c r="P422" s="68"/>
    </row>
    <row r="423" ht="12.75">
      <c r="P423" s="7"/>
    </row>
  </sheetData>
  <sheetProtection/>
  <autoFilter ref="N1:N422"/>
  <mergeCells count="1">
    <mergeCell ref="C363:D363"/>
  </mergeCells>
  <printOptions horizontalCentered="1"/>
  <pageMargins left="0.21" right="0.29" top="1.25" bottom="1" header="0.47" footer="0.5"/>
  <pageSetup fitToHeight="0" fitToWidth="1" horizontalDpi="600" verticalDpi="600" orientation="portrait" scale="63" r:id="rId1"/>
  <headerFooter alignWithMargins="0">
    <oddHeader>&amp;C&amp;"Arial,Bold"&amp;20Millersburg Borough General Fund
 2023 Budget Worksheet
</oddHeader>
    <oddFooter>&amp;R&amp;"Arial,Bold" Page &amp;P of &amp;N</oddFooter>
  </headerFooter>
  <rowBreaks count="8" manualBreakCount="8">
    <brk id="49" max="16" man="1"/>
    <brk id="104" max="16" man="1"/>
    <brk id="142" max="16" man="1"/>
    <brk id="195" max="16" man="1"/>
    <brk id="253" max="16" man="1"/>
    <brk id="302" min="3" max="16" man="1"/>
    <brk id="343" max="16" man="1"/>
    <brk id="389" min="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Millersburg 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Green</dc:creator>
  <cp:keywords/>
  <dc:description/>
  <cp:lastModifiedBy>Windows User</cp:lastModifiedBy>
  <cp:lastPrinted>2022-11-25T13:45:56Z</cp:lastPrinted>
  <dcterms:created xsi:type="dcterms:W3CDTF">2005-07-13T15:10:17Z</dcterms:created>
  <dcterms:modified xsi:type="dcterms:W3CDTF">2022-11-25T13:46:12Z</dcterms:modified>
  <cp:category/>
  <cp:version/>
  <cp:contentType/>
  <cp:contentStatus/>
</cp:coreProperties>
</file>