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QuickBooks Export Tips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'Sheet1'!$N$1:$N$554</definedName>
    <definedName name="_xlnm.Print_Area" localSheetId="1">'Sheet1'!$A$1:$Q$552</definedName>
    <definedName name="_xlnm.Print_Titles" localSheetId="1">'Sheet1'!$A:$D,'Sheet1'!$1:$3</definedName>
  </definedNames>
  <calcPr fullCalcOnLoad="1"/>
</workbook>
</file>

<file path=xl/sharedStrings.xml><?xml version="1.0" encoding="utf-8"?>
<sst xmlns="http://schemas.openxmlformats.org/spreadsheetml/2006/main" count="614" uniqueCount="611">
  <si>
    <t>Income</t>
  </si>
  <si>
    <t>300 · Tax Revenue</t>
  </si>
  <si>
    <t>301 · Real Property Taxes</t>
  </si>
  <si>
    <t>301.100 · Real Estate Tax</t>
  </si>
  <si>
    <t>301.200 · Real Estate Prior Year</t>
  </si>
  <si>
    <t>Total 301 · Real Property Taxes</t>
  </si>
  <si>
    <t>310 · Local Enabling Taxes</t>
  </si>
  <si>
    <t>310.010 · Per Capita - Current</t>
  </si>
  <si>
    <t>310.015 · Per Capita - Prior</t>
  </si>
  <si>
    <t>310.100 · Real Estate Transfer</t>
  </si>
  <si>
    <t>310.210 · Earned Income Tax</t>
  </si>
  <si>
    <t>Total 310 · Local Enabling Taxes</t>
  </si>
  <si>
    <t>Total 300 · Tax Revenue</t>
  </si>
  <si>
    <t>320 · Licenses and Permits</t>
  </si>
  <si>
    <t>321 · Business Licenses &amp; Permits</t>
  </si>
  <si>
    <t>321.800 · Cable Franchise Fee</t>
  </si>
  <si>
    <t>Total 321 · Business Licenses &amp; Permits</t>
  </si>
  <si>
    <t>322.840 · Demolition Permits</t>
  </si>
  <si>
    <t>322.850 · Recycling Permits</t>
  </si>
  <si>
    <t>Total 320 · Licenses and Permits</t>
  </si>
  <si>
    <t>330 · Fines &amp; Forfeits</t>
  </si>
  <si>
    <t>331.111 · County Fines</t>
  </si>
  <si>
    <t>331.112 · State Police Fines</t>
  </si>
  <si>
    <t>331.126 · Police Dept. Parking Fines</t>
  </si>
  <si>
    <t>Total 330 · Fines &amp; Forfeits</t>
  </si>
  <si>
    <t>341 · Interest Earnings</t>
  </si>
  <si>
    <t>Total 341 · Interest Earnings</t>
  </si>
  <si>
    <t>342 · Rent</t>
  </si>
  <si>
    <t>Total 342 · Rent</t>
  </si>
  <si>
    <t>350 · Intergovernmental Revenues</t>
  </si>
  <si>
    <t>355 · State Shared Revenues</t>
  </si>
  <si>
    <t>355.080 · Alcoholic Beverage Tax</t>
  </si>
  <si>
    <t>Total 355 · State Shared Revenues</t>
  </si>
  <si>
    <t>Total 350 · Intergovernmental Revenues</t>
  </si>
  <si>
    <t>360 · Charges for Services</t>
  </si>
  <si>
    <t>362 · Protective Inspection Fees</t>
  </si>
  <si>
    <t>362.110 · Copies of Police Reports</t>
  </si>
  <si>
    <t>Total 362 · Protective Inspection Fees</t>
  </si>
  <si>
    <t>363 · Highways &amp; Streets</t>
  </si>
  <si>
    <t>363.210 · Parking Meters</t>
  </si>
  <si>
    <t>Total 363 · Highways &amp; Streets</t>
  </si>
  <si>
    <t>365 · Health License &amp; Fees</t>
  </si>
  <si>
    <t>365.500 · Dog Redemption Fee</t>
  </si>
  <si>
    <t>Total 365 · Health License &amp; Fees</t>
  </si>
  <si>
    <t>367 · Culture &amp; Recreation Fees</t>
  </si>
  <si>
    <t>367.800 · Park Pavilion Fees</t>
  </si>
  <si>
    <t>367.900 · Vendor Fees</t>
  </si>
  <si>
    <t>Total 367 · Culture &amp; Recreation Fees</t>
  </si>
  <si>
    <t>Total 360 · Charges for Services</t>
  </si>
  <si>
    <t>380 · Miscellaneous Revenues</t>
  </si>
  <si>
    <t>380.350 · Pool Liability Reimbursement</t>
  </si>
  <si>
    <t>387.200 · Donation to Pool Association</t>
  </si>
  <si>
    <t>Total 380 · Miscellaneous Revenues</t>
  </si>
  <si>
    <t>390 · Other Financing Sources</t>
  </si>
  <si>
    <t>Total 390 · Other Financing Sources</t>
  </si>
  <si>
    <t>Total Income</t>
  </si>
  <si>
    <t>Expense</t>
  </si>
  <si>
    <t>400. · General Government</t>
  </si>
  <si>
    <t>400 · Governing Body</t>
  </si>
  <si>
    <t>Total 400 · Governing Body</t>
  </si>
  <si>
    <t>401 · Executive, Mayor/Manager</t>
  </si>
  <si>
    <t>Total 401 · Executive, Mayor/Manager</t>
  </si>
  <si>
    <t>402 · Financial Administration</t>
  </si>
  <si>
    <t>402.110 · Auditor's Salary</t>
  </si>
  <si>
    <t>Total 402 · Financial Administration</t>
  </si>
  <si>
    <t>403 · Tax Collection</t>
  </si>
  <si>
    <t>Total 403 · Tax Collection</t>
  </si>
  <si>
    <t>404 · Legal</t>
  </si>
  <si>
    <t>Total 404 · Legal</t>
  </si>
  <si>
    <t>405 · Borough Secretary</t>
  </si>
  <si>
    <t>405.210 · Office Supplies</t>
  </si>
  <si>
    <t>405.230 · Copier Expense</t>
  </si>
  <si>
    <t>405.240 · Telephone Expense</t>
  </si>
  <si>
    <t>405.250 · Computer Expense</t>
  </si>
  <si>
    <t>Total 405 · Borough Secretary</t>
  </si>
  <si>
    <t>408 · Engineer</t>
  </si>
  <si>
    <t>408.300 · Engineering Expense</t>
  </si>
  <si>
    <t>Total 408 · Engineer</t>
  </si>
  <si>
    <t>409 · Buildings &amp; Plant</t>
  </si>
  <si>
    <t>409.210 · Custodial Supplies</t>
  </si>
  <si>
    <t>409.360 · Garage Fuel</t>
  </si>
  <si>
    <t>Total 409 · Buildings &amp; Plant</t>
  </si>
  <si>
    <t>Total 400. · General Government</t>
  </si>
  <si>
    <t>410. · Public Protection</t>
  </si>
  <si>
    <t>410 · Police</t>
  </si>
  <si>
    <t>410.110 · Full Time Police Wages</t>
  </si>
  <si>
    <t>410.113 · Full Time Overtime</t>
  </si>
  <si>
    <t>410.120 · Part-Time Police Wages</t>
  </si>
  <si>
    <t>410.123 · Part-Time Police Overtime</t>
  </si>
  <si>
    <t>410.132 · Clerical Wages</t>
  </si>
  <si>
    <t>410.182 · Longevity</t>
  </si>
  <si>
    <t>410.205 · Operating Supplies</t>
  </si>
  <si>
    <t>410.210 · Office Supplies</t>
  </si>
  <si>
    <t>410.231 · Vehicle Fuel</t>
  </si>
  <si>
    <t>410.239 · Ammunition</t>
  </si>
  <si>
    <t>410.240 · Computer Expense</t>
  </si>
  <si>
    <t>410.263 · Patrol Equipment</t>
  </si>
  <si>
    <t>410.264 · Investigative Equipment</t>
  </si>
  <si>
    <t>410.310 · Animal Control</t>
  </si>
  <si>
    <t>410.317 · Hiring Expense</t>
  </si>
  <si>
    <t>410.321 · Telephone - Local Service</t>
  </si>
  <si>
    <t>410.322 · Telephone Long Distance Service</t>
  </si>
  <si>
    <t>410.327 · Radio Maintenance &amp; Repairs</t>
  </si>
  <si>
    <t>410.342 · Printing Expense</t>
  </si>
  <si>
    <t>410.375 · Equipment Repairs</t>
  </si>
  <si>
    <t>410.400 · Court &amp; OS Costs</t>
  </si>
  <si>
    <t>410.451 · Vehicle Repairs &amp; Maintenance</t>
  </si>
  <si>
    <t>410.461 · Training Costs</t>
  </si>
  <si>
    <t>410.462 · Meetings &amp; Conferences</t>
  </si>
  <si>
    <t>Total 410 · Police</t>
  </si>
  <si>
    <t>411 · Fire</t>
  </si>
  <si>
    <t>411.163 · Fireman's Relief Fund</t>
  </si>
  <si>
    <t>411.310 · Hydrant Rentals</t>
  </si>
  <si>
    <t>411.510 · Transfer Fire Tax</t>
  </si>
  <si>
    <t>Total 411 · Fire</t>
  </si>
  <si>
    <t>415 · Emergency Management</t>
  </si>
  <si>
    <t>Total 415 · Emergency Management</t>
  </si>
  <si>
    <t>Total 410. · Public Protection</t>
  </si>
  <si>
    <t>430. · Highways, Roads &amp; Streets</t>
  </si>
  <si>
    <t>430 · General Services</t>
  </si>
  <si>
    <t>430.243 · Safety &amp; Prevention Expense</t>
  </si>
  <si>
    <t>Total 430 · General Services</t>
  </si>
  <si>
    <t>432 · Winter Maintenance</t>
  </si>
  <si>
    <t>Total 432 · Winter Maintenance</t>
  </si>
  <si>
    <t>433 · Traffic Control Devices</t>
  </si>
  <si>
    <t>433.200 · Street Signs</t>
  </si>
  <si>
    <t>Total 433 · Traffic Control Devices</t>
  </si>
  <si>
    <t>434 · Street Lighting</t>
  </si>
  <si>
    <t>434.300 · Street Lighting</t>
  </si>
  <si>
    <t>Total 434 · Street Lighting</t>
  </si>
  <si>
    <t>437 · Machinery Repair</t>
  </si>
  <si>
    <t>437.230 · Fuel</t>
  </si>
  <si>
    <t>437.251 · Street Equipment Parts</t>
  </si>
  <si>
    <t>Total 437 · Machinery Repair</t>
  </si>
  <si>
    <t>438.210 · Street Materials &amp; Expenses</t>
  </si>
  <si>
    <t>438.220 · Street Tools &amp; Supplies</t>
  </si>
  <si>
    <t>Total 430. · Highways, Roads &amp; Streets</t>
  </si>
  <si>
    <t>450 · Culture &amp; Recreation</t>
  </si>
  <si>
    <t>452 · Recreation</t>
  </si>
  <si>
    <t>452.200 · Donation to Pool Association</t>
  </si>
  <si>
    <t>Total 452 · Recreation</t>
  </si>
  <si>
    <t>454 · Parks</t>
  </si>
  <si>
    <t>454.210 · Park Maintenance Supplies</t>
  </si>
  <si>
    <t>454.211 · Park Construction Supplies</t>
  </si>
  <si>
    <t>454.220 · Park Tools</t>
  </si>
  <si>
    <t>454.230 · Park Equipment Gas</t>
  </si>
  <si>
    <t>454.350 · Park Electric</t>
  </si>
  <si>
    <t>Total 454 · Parks</t>
  </si>
  <si>
    <t>455 · Shade Trees</t>
  </si>
  <si>
    <t>Total 455 · Shade Trees</t>
  </si>
  <si>
    <t>Total 450 · Culture &amp; Recreation</t>
  </si>
  <si>
    <t>480. · Miscellaneous Expenditures</t>
  </si>
  <si>
    <t>480 · Miscellaneous</t>
  </si>
  <si>
    <t>480.200 · Christmas Lighting Expense</t>
  </si>
  <si>
    <t>Total 480 · Miscellaneous</t>
  </si>
  <si>
    <t>483 · Pension/Retirement Contribution</t>
  </si>
  <si>
    <t>483.000 · Pension Contributions</t>
  </si>
  <si>
    <t>Total 483 · Pension/Retirement Contribution</t>
  </si>
  <si>
    <t>484 · Workers Compensation</t>
  </si>
  <si>
    <t>Total 484 · Workers Compensation</t>
  </si>
  <si>
    <t>485 · Unemployment Compensation</t>
  </si>
  <si>
    <t>Total 485 · Unemployment Compensation</t>
  </si>
  <si>
    <t>486 · Insurance Premiums</t>
  </si>
  <si>
    <t>486.310 · Property Insurance Premium</t>
  </si>
  <si>
    <t>486.312 · General Liability</t>
  </si>
  <si>
    <t>486.315 · Inland Marine</t>
  </si>
  <si>
    <t>486.320 · Business Auto Premium</t>
  </si>
  <si>
    <t>486.350 · Umbrella Premium</t>
  </si>
  <si>
    <t>486.360 · Flood Insurance</t>
  </si>
  <si>
    <t>Total 486 · Insurance Premiums</t>
  </si>
  <si>
    <t>487 · Employee Benefits</t>
  </si>
  <si>
    <t>487.170 · Vac/Sick/PL ( Public Works)</t>
  </si>
  <si>
    <t>Total 487 · Employee Benefits</t>
  </si>
  <si>
    <t>Total 480. · Miscellaneous Expenditures</t>
  </si>
  <si>
    <t>492.000 · Interfund Operating Transfers</t>
  </si>
  <si>
    <t>Total 492.000 · Interfund Operating Transfers</t>
  </si>
  <si>
    <t>Total Expense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</si>
  <si>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</si>
  <si>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</si>
  <si>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</si>
  <si>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</si>
  <si>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</si>
  <si>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</si>
  <si>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</si>
  <si>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</si>
  <si>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</si>
  <si>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</si>
  <si>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</si>
  <si>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</si>
  <si>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</si>
  <si>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</si>
  <si>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</si>
  <si>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</si>
  <si>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</si>
  <si>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</si>
  <si>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</si>
  <si>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</si>
  <si>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report-&gt;Display-&gt;Advanced-&gt;Diplay row-&gt;All rows</t>
  </si>
  <si>
    <t>&gt;&gt; Deleted exported data sheet which serves as data source.</t>
  </si>
  <si>
    <t>321.621 · Transient License Fees</t>
  </si>
  <si>
    <t>322.805 · Street Excavation Permits</t>
  </si>
  <si>
    <t>430.452 · Spring &amp; Miscellaneous Cleanup</t>
  </si>
  <si>
    <t>Total 438 · Highway &amp; Bridge Repair</t>
  </si>
  <si>
    <t>438 · Highway &amp; Bridge Repair</t>
  </si>
  <si>
    <t>486.313 · Employee Dishonesty</t>
  </si>
  <si>
    <t>489.000 · FICA - Borough Share</t>
  </si>
  <si>
    <t>489.100 · Medicare - Borough Share</t>
  </si>
  <si>
    <t>491 Refund of Prior Year Revenue</t>
  </si>
  <si>
    <t>319 · Penalties &amp; Interest</t>
  </si>
  <si>
    <t>319.010 · Real Estate Tax Penalty</t>
  </si>
  <si>
    <t>Total 319 · Penalties &amp; Interest</t>
  </si>
  <si>
    <t>409.260 · Small Tools &amp; Minor Equipment</t>
  </si>
  <si>
    <t>437.250 · Street Equipment Service &amp; Repair</t>
  </si>
  <si>
    <t>487.320 · Term &amp; Disability Premium</t>
  </si>
  <si>
    <t>Total 491.000 · Refund of Prior Year Revenue</t>
  </si>
  <si>
    <t>380.000 · Miscellaneous Income</t>
  </si>
  <si>
    <t>387.970 · Donation to Emergency Management</t>
  </si>
  <si>
    <t>400.110 · Council Salaries</t>
  </si>
  <si>
    <t>403.120 · Tax Collector Per Capita Commission</t>
  </si>
  <si>
    <t>405.340 · Secretary's Bond Premium</t>
  </si>
  <si>
    <t xml:space="preserve">409.465 · Repair &amp; Maintenance Services </t>
  </si>
  <si>
    <t>410.238 · Uniform &amp; Personal Equipment</t>
  </si>
  <si>
    <t>410.465 · Drug Investigation Wages</t>
  </si>
  <si>
    <t>410.466 · Miscellaneous</t>
  </si>
  <si>
    <t>410.467 · DC Drug Task Force Wages</t>
  </si>
  <si>
    <t>486.314 · Employee Benefits</t>
  </si>
  <si>
    <t>486.370 · Volunteer Liability Insurance</t>
  </si>
  <si>
    <t>322 · Non Business Licenses &amp; Permits</t>
  </si>
  <si>
    <t>Total 322 · Non Business Licenses &amp; Permits</t>
  </si>
  <si>
    <t>331.115 · DJ Vehicle Code Fines</t>
  </si>
  <si>
    <t>331.125 · DJ Non-Vehicular Fines</t>
  </si>
  <si>
    <t>341.011 · Temporary Savings Interest</t>
  </si>
  <si>
    <t>341.010 · PLGIT Gen. Fund Checking Interest</t>
  </si>
  <si>
    <t>341.012 · Mid Penn Interest</t>
  </si>
  <si>
    <t>341.014 · PLGIT Plus Reserve Interest</t>
  </si>
  <si>
    <t>341.015 . PLGIT Capital Improvement Interest</t>
  </si>
  <si>
    <t>342.201 · Rent on Daniel Miller House</t>
  </si>
  <si>
    <t>355.130 · Foreign Fire Insurance/Fire Relief Asso.</t>
  </si>
  <si>
    <t>362.100 · DC Drug Task Force Reimbursement</t>
  </si>
  <si>
    <t>363.211 · Parking Permits</t>
  </si>
  <si>
    <t>380.351 · Workers Comp. Reimbursement</t>
  </si>
  <si>
    <t>387.100 · Christmas Lighting Contributions</t>
  </si>
  <si>
    <t>Total 340 · Interest, Rent &amp; Royalties</t>
  </si>
  <si>
    <t>340 · Interest, Rent &amp; Royalties</t>
  </si>
  <si>
    <t>491-492 · Other Financing Uses</t>
  </si>
  <si>
    <t>410.320 · MPOETC Certification Expense</t>
  </si>
  <si>
    <t>432.200 · Salt &amp; Anti-Skid Material</t>
  </si>
  <si>
    <t>484.000 · Workers Comp. Premium</t>
  </si>
  <si>
    <t>484.100 · Supplemental Workers Comp. (Police)</t>
  </si>
  <si>
    <t>485.000 · Unemployment Comp. Costs</t>
  </si>
  <si>
    <t>492.100 · Transfer to Capital Improvement Budget</t>
  </si>
  <si>
    <t>355.120 · Foreign Casualty Insurance Premium</t>
  </si>
  <si>
    <t>341.013 · Certificate of Deposit Interest</t>
  </si>
  <si>
    <t>341.020 · Seal Trust Income</t>
  </si>
  <si>
    <t>380.352 · Pool Property/Fire Insurance Reimbursement</t>
  </si>
  <si>
    <t>341.040 · Dividends &amp; Insurance Premium</t>
  </si>
  <si>
    <t>362.500 · Breath Test Reimbursement</t>
  </si>
  <si>
    <t>362.555 · Blood Test Reimbursement</t>
  </si>
  <si>
    <t>387.990 · Labor Reimbursement - Police</t>
  </si>
  <si>
    <t>362.115 · Click It or Ticket Reimbursement</t>
  </si>
  <si>
    <t>322.860 · Rolloff/Dumpster Permits</t>
  </si>
  <si>
    <t>410.469 · Comcast Static IP Internet</t>
  </si>
  <si>
    <t>410.262 · Radio Equipment</t>
  </si>
  <si>
    <t>392.300 · Transfer from General Fund Reserve</t>
  </si>
  <si>
    <t>403.110 · Tax Collector RE Commission</t>
  </si>
  <si>
    <t>403.310 · Tax Collection Expenses</t>
  </si>
  <si>
    <t>487.174 · Vac/Sick/PL (Manager)</t>
  </si>
  <si>
    <t>487.171 · Vac/Sick/PL (Secretary)</t>
  </si>
  <si>
    <t>487.172 · Vac/Sick/PL (Police)</t>
  </si>
  <si>
    <t>415.100 · EM Coordinator Expenses</t>
  </si>
  <si>
    <t>484.200 · Medic 6 Volunteer Workers Comp.</t>
  </si>
  <si>
    <t>400.426 · Postage</t>
  </si>
  <si>
    <t>487.166 · Hosp./Vision/Dental (Police)</t>
  </si>
  <si>
    <t>487.156 · Hosp./Vision/Dental (Public Works)</t>
  </si>
  <si>
    <t>487.168 · Hosp./Vision/Dental (Manager)</t>
  </si>
  <si>
    <t>487.169 · Hosp./Vision/Dental (Secretary)</t>
  </si>
  <si>
    <t>301.900 · Fire Protection Tax</t>
  </si>
  <si>
    <t>409.250 · Repair &amp; Maintenance Supplies</t>
  </si>
  <si>
    <t>437.374 · Parking Meter Repairs/Replacement</t>
  </si>
  <si>
    <t>341.030 · Park Improvement Acct. Interest</t>
  </si>
  <si>
    <t>355.010 · Public Utility Realty Tax</t>
  </si>
  <si>
    <t>367.801 · Park User Fees</t>
  </si>
  <si>
    <t>400.420 · Dues &amp; Subscriptions</t>
  </si>
  <si>
    <t>400.425 · Administrative, Advertising, Books</t>
  </si>
  <si>
    <t>401.110 . Mayor's Salary</t>
  </si>
  <si>
    <t>430.238 · Uniform Rentals/Workshoe Allowance</t>
  </si>
  <si>
    <t>430.455 · UP Township Grinding Service</t>
  </si>
  <si>
    <t>454.767 · Park Rules Signs</t>
  </si>
  <si>
    <t>410.470 · Ballistics Vest Reimbursement</t>
  </si>
  <si>
    <t>432.250 · Snow Removal Services</t>
  </si>
  <si>
    <t>362.410 · Building Permits (Admin.)</t>
  </si>
  <si>
    <t>387.991 · Insurance Payment</t>
  </si>
  <si>
    <t>387.998 · Salvage Sales</t>
  </si>
  <si>
    <t>404.250 · Arbitration Fees</t>
  </si>
  <si>
    <t>404.200 · Misc. Legal Fees</t>
  </si>
  <si>
    <t>354 · State Grants</t>
  </si>
  <si>
    <t>Total 354 · State Grants</t>
  </si>
  <si>
    <t>354.070 · DCNR Master Parks Grant</t>
  </si>
  <si>
    <t>322.830 · Driveway Permits</t>
  </si>
  <si>
    <t xml:space="preserve">                                    </t>
  </si>
  <si>
    <t>354.071 · DCED Police Equipment Grant</t>
  </si>
  <si>
    <t>409.350 · Borough Building/Pine St.  Electric</t>
  </si>
  <si>
    <t>410.325 · Telephone - Cell</t>
  </si>
  <si>
    <t>487.157 · Hosp./Vision/Dental (PD Clerk)</t>
  </si>
  <si>
    <t>487.175 · Vac/Sick/PL (PD Clerk)</t>
  </si>
  <si>
    <t>310.542 · Local Services Tax</t>
  </si>
  <si>
    <t>387.985 · Labor Reimbursement - Special Detail</t>
  </si>
  <si>
    <t>410.472 · Special Detail Wages</t>
  </si>
  <si>
    <t>480.250 · Planning Commission Expense</t>
  </si>
  <si>
    <t>480.910 · Refund Parking Ticket Overpayment</t>
  </si>
  <si>
    <t>480.920 · Pre-Employment Testing - PW</t>
  </si>
  <si>
    <t>480.921 · Return of W/C Insurance Overpayment</t>
  </si>
  <si>
    <t>480.922 · Public Works Training</t>
  </si>
  <si>
    <t>480.923 · Refund Pavilion Rental Fee</t>
  </si>
  <si>
    <t>487.325 · Medical Reimbursement Account</t>
  </si>
  <si>
    <t xml:space="preserve">387.500 · Facilities Donation </t>
  </si>
  <si>
    <t>387.950 · Donation to Police Department</t>
  </si>
  <si>
    <t xml:space="preserve">409.466 · Trash Disposal Service  </t>
  </si>
  <si>
    <t>454.780 · Trash Disposal Service</t>
  </si>
  <si>
    <t>410.261 · Small Tools</t>
  </si>
  <si>
    <t>410.420 · Dues</t>
  </si>
  <si>
    <t>430.457 · Equipment Rental</t>
  </si>
  <si>
    <t>438.751 · Streets Repair Projects</t>
  </si>
  <si>
    <t>491.150 · LST Refunds</t>
  </si>
  <si>
    <t>492.350 · Transfer to General Fund Reserve</t>
  </si>
  <si>
    <t>354.072 · DCED Tourism Grant Fireworks</t>
  </si>
  <si>
    <t>354.073 · DCED Tourism Grant Bike Race</t>
  </si>
  <si>
    <t>391.020 · Sale of Vehicle 1989 Chevy Dump Truck</t>
  </si>
  <si>
    <t>391.100 · Sale of Equipment</t>
  </si>
  <si>
    <t>405.350 · Public Notary Expenses</t>
  </si>
  <si>
    <t>454.783 · Fireworks Display</t>
  </si>
  <si>
    <t>454.784 · Tour de Millersburg Bike Race</t>
  </si>
  <si>
    <t>486.335 · Public Officials Linebacker</t>
  </si>
  <si>
    <t>486.340 · Law Enforcement Liability</t>
  </si>
  <si>
    <t>410.330 · Civil Service Commission Expense</t>
  </si>
  <si>
    <t>430.453 · Spring Cleanup Advertising</t>
  </si>
  <si>
    <t>432.260 · Snow Removal Equipment &amp; Repair</t>
  </si>
  <si>
    <t>480.111 · Public Works Wages</t>
  </si>
  <si>
    <t>401.120 · Manager's Wages</t>
  </si>
  <si>
    <t>405.110 · Secretary/Treasurer Wages</t>
  </si>
  <si>
    <t>480.116 · Public Works OT Wages</t>
  </si>
  <si>
    <t>410.475 · Police Vehicle Replacement</t>
  </si>
  <si>
    <t>410.476 · Vaccinations</t>
  </si>
  <si>
    <t>341.062 · DCNR Peer-to-Peer Interest</t>
  </si>
  <si>
    <t>341.063 · ARRA JAG Grant Interest</t>
  </si>
  <si>
    <t>354.074 · DCNR Mbg. Area Peer-to-Peer Grant</t>
  </si>
  <si>
    <t>354.075 · DC Tree Vitalize Grant</t>
  </si>
  <si>
    <t>354.076 · DC ARRA JAG Grant</t>
  </si>
  <si>
    <t>354.077 · DCNR RF Park Gateway Grant</t>
  </si>
  <si>
    <t>388.019 · DC DUI Checkpoint Labor Reimb.</t>
  </si>
  <si>
    <t>388.020 · PEMA February 2010 Snowstorm</t>
  </si>
  <si>
    <t xml:space="preserve">410.473 · Public Works Police Vehicle Wages </t>
  </si>
  <si>
    <t>410.477 · ARRA JAG Grant</t>
  </si>
  <si>
    <t>492.250 · Transfer to General Fund Checking</t>
  </si>
  <si>
    <t>388.017 · West Street Sidewalk Reimbursement</t>
  </si>
  <si>
    <t xml:space="preserve">452.220 · MARC Donation </t>
  </si>
  <si>
    <t>331.530 · Police Dept. Restitution</t>
  </si>
  <si>
    <t>341.065 · Master Park Plan Legacy Interest</t>
  </si>
  <si>
    <t>341.066 · Mid Penn GF Reserve Acct. Interest</t>
  </si>
  <si>
    <t>454.778 · Tree Removal/Stump Grinding</t>
  </si>
  <si>
    <t>454.786 · Swimming Pool Renovations</t>
  </si>
  <si>
    <t>484.300 · Mbg. Area Ambulance Vol. W/C</t>
  </si>
  <si>
    <t>413 · Code Enforcement</t>
  </si>
  <si>
    <t xml:space="preserve">413.130 · Code Enforcement Officer Wages </t>
  </si>
  <si>
    <t xml:space="preserve">Total 413 · Code Enforcement </t>
  </si>
  <si>
    <t>414 · Zoning</t>
  </si>
  <si>
    <t xml:space="preserve">414.100 · Zoning Solicitor   </t>
  </si>
  <si>
    <t>Total 414 · Zoning</t>
  </si>
  <si>
    <t>392.350 · Transfer from Highway Aid Account</t>
  </si>
  <si>
    <t>454.788 · Tourism Promotion</t>
  </si>
  <si>
    <t>341.067 · Debit Card Account Interest</t>
  </si>
  <si>
    <t>388.023 · Pool Pavilion/Tables Materials</t>
  </si>
  <si>
    <t>388.026 · Gateway Project Accessory Donations</t>
  </si>
  <si>
    <t>388.027 · PEMA/FEMA Flood Reimbursement</t>
  </si>
  <si>
    <t>388.028 · Seal Park Playground Equipment</t>
  </si>
  <si>
    <t>409.380 · Daniel Miller House PPL/ Heating Oil</t>
  </si>
  <si>
    <t>433.205 · Operation Bright Sign Expenses</t>
  </si>
  <si>
    <t>454.789 · Flood Repair</t>
  </si>
  <si>
    <t>454.800 · Capital Purchases - Parks</t>
  </si>
  <si>
    <t>480.930 · UP Twp. Per Capita Taxes</t>
  </si>
  <si>
    <t>483.400 · Administrative Expenses</t>
  </si>
  <si>
    <t>486.390 · RF Park Con./RR Builders Risk</t>
  </si>
  <si>
    <t>487.321 · Short Term Disability - Borough Paid</t>
  </si>
  <si>
    <t>354.079 · Automated Red Light Enforcement</t>
  </si>
  <si>
    <t>493.000 · Bad Check/Bank Service Fee</t>
  </si>
  <si>
    <t xml:space="preserve">454.801 · River Front Park Clean-Up </t>
  </si>
  <si>
    <t>406 · Other General Government Administration</t>
  </si>
  <si>
    <t>Total 406 · Other General Government Administration</t>
  </si>
  <si>
    <t>361 · General Government</t>
  </si>
  <si>
    <t>Total 361 · General Government Fees</t>
  </si>
  <si>
    <t>487.328 · Flexible Spending Account</t>
  </si>
  <si>
    <t>480.118 · Public Works PT Wages</t>
  </si>
  <si>
    <t>342.202 · Rent on RF Park Concession Stand</t>
  </si>
  <si>
    <t xml:space="preserve">361.700 · Notary Fees </t>
  </si>
  <si>
    <t>341.061 · RF Park TFEC Grant Interest</t>
  </si>
  <si>
    <t>354.078 · DCED Swimming Pool Grant</t>
  </si>
  <si>
    <t xml:space="preserve">363.214 · Union Street Phase II Project Plans </t>
  </si>
  <si>
    <t>388.007 · MA Authority Union Street Reimburs.</t>
  </si>
  <si>
    <t>388.021 · CD Proceeds from Bi-Centennial</t>
  </si>
  <si>
    <t>392.250 · Transfer from General Fund Checking</t>
  </si>
  <si>
    <t>387.300 · Donation for Gazebo Bunting</t>
  </si>
  <si>
    <t xml:space="preserve">388.002 · Park/Pool Paper Products </t>
  </si>
  <si>
    <t>388.022 · Moore Street Water Line Reimburs.</t>
  </si>
  <si>
    <t>388.024 · Peer-to-Peer Feasibility Study</t>
  </si>
  <si>
    <t>388.025 · HHVB Destination Marketing</t>
  </si>
  <si>
    <t>388.011 · Park Bench Sponsorship</t>
  </si>
  <si>
    <t xml:space="preserve">2010 Actual </t>
  </si>
  <si>
    <t xml:space="preserve">2011 Actual </t>
  </si>
  <si>
    <t xml:space="preserve">2012 Actual </t>
  </si>
  <si>
    <t>388.005 · Reimbursement for Street Work</t>
  </si>
  <si>
    <t>388.015 · TFEC Grant</t>
  </si>
  <si>
    <t xml:space="preserve"> </t>
  </si>
  <si>
    <t>408.615 · Union Street Expense - Phase 2</t>
  </si>
  <si>
    <t>408.630 · Moore Street Expense</t>
  </si>
  <si>
    <t>410.478 · Generac 5875</t>
  </si>
  <si>
    <t>438.755 · Union Street - Phase 2</t>
  </si>
  <si>
    <t>452.210 · Swimming Pool Slide</t>
  </si>
  <si>
    <t>452.215 · Payout of Pool Grant</t>
  </si>
  <si>
    <t>454.785 · Peer-to-Peer Project</t>
  </si>
  <si>
    <t>480.928 · DC Tree Vitalize Grant Expense</t>
  </si>
  <si>
    <t>480.927 · Medic 6 Workers' Comp. Donation</t>
  </si>
  <si>
    <t>454.250 · Park Equipment Maint. &amp; Supplies</t>
  </si>
  <si>
    <t>480.929 · Real Estate Appraisal</t>
  </si>
  <si>
    <t>454.803 · MYO Septic Tank Clean-Out</t>
  </si>
  <si>
    <t xml:space="preserve">454.804 · Ferry Boat Iron Anchors </t>
  </si>
  <si>
    <t>486.385 · Moore St. Stormwater Utility Ins.</t>
  </si>
  <si>
    <t>486.380 · Insurance Appraisals</t>
  </si>
  <si>
    <t>489.105 · Payroll Direct Deposit Test</t>
  </si>
  <si>
    <t>Net Income</t>
  </si>
  <si>
    <t>354.080 · SGP River Bank Protection Study</t>
  </si>
  <si>
    <t>354.082 · AG Community Drug Abuse Prevent.</t>
  </si>
  <si>
    <t>354.083 · DCIDA LVRT Grant</t>
  </si>
  <si>
    <t xml:space="preserve">361.500 · Sale of Copies </t>
  </si>
  <si>
    <t>362.560 · False Alarm Activation Fee</t>
  </si>
  <si>
    <t>392.650 · Transfer from Mid Penn GF Account</t>
  </si>
  <si>
    <t>454.802 · Seal Park Swing Set</t>
  </si>
  <si>
    <t xml:space="preserve">454.805 · Bollard Replacement </t>
  </si>
  <si>
    <t>388.029 · Pool Storage Shed</t>
  </si>
  <si>
    <t>388.016 · Swimming Pool Slide Receipts</t>
  </si>
  <si>
    <t>454.787 · Gazebo Flags &amp; Bunting</t>
  </si>
  <si>
    <t>392.680 · Transfer from Shade Tree Commission</t>
  </si>
  <si>
    <t>406.310 · Codification</t>
  </si>
  <si>
    <t>341.064 · DCNR RF Park Gateway Grant Interest</t>
  </si>
  <si>
    <t>392.200 · Transfer from Capital Reserve</t>
  </si>
  <si>
    <t>391.030 · Sale of Police Vehicles</t>
  </si>
  <si>
    <t xml:space="preserve">  </t>
  </si>
  <si>
    <t>400.427 · Training</t>
  </si>
  <si>
    <t>401.157 · Training</t>
  </si>
  <si>
    <t>405.360 · Training</t>
  </si>
  <si>
    <t xml:space="preserve">2013 Actual </t>
  </si>
  <si>
    <t>341.068 · DCNR-LVRT Grant Interest</t>
  </si>
  <si>
    <t>454.260 · Park Maintenance Services</t>
  </si>
  <si>
    <t>454.806 · Grant Application Fee</t>
  </si>
  <si>
    <t>354.084 · DCIDA Police Laptop Grant</t>
  </si>
  <si>
    <t>363.215 · Street Closure Fee</t>
  </si>
  <si>
    <t>363.216 ·  Reserved Parking Fee</t>
  </si>
  <si>
    <t>387.980 · PW Labor/Equipment Rental Reimb.</t>
  </si>
  <si>
    <t>388.030 · Tourism Brochure</t>
  </si>
  <si>
    <t>388.031 · Kreiser Memorial Donations</t>
  </si>
  <si>
    <t xml:space="preserve">409.469 · Keystone Lot Clean-Up </t>
  </si>
  <si>
    <t>480.931 · Snyder Vehicle Damage Payout</t>
  </si>
  <si>
    <t>480.933 · Seal Trust Bequest</t>
  </si>
  <si>
    <t>480.932 · Demolition 2 Market Square</t>
  </si>
  <si>
    <t>342.200 · Rent on 101 West Street Property</t>
  </si>
  <si>
    <t>363.217 ·  Paving Project Bid Documents</t>
  </si>
  <si>
    <t>403.312 · Real Estate Tax Collection Expenses</t>
  </si>
  <si>
    <t>403.315 · Per Capita Tax Collection Expenses</t>
  </si>
  <si>
    <t>460  · Community Development</t>
  </si>
  <si>
    <t>463.100 · Marketing/Tourism</t>
  </si>
  <si>
    <t>Total 463 · Community Development</t>
  </si>
  <si>
    <t>322.870 · Business Reserved Parking Permit</t>
  </si>
  <si>
    <t>361.320 · Fees for Engineering Reviews</t>
  </si>
  <si>
    <t>388.032 · Comcast Foundation Grant</t>
  </si>
  <si>
    <t>388.033 · MAWT/TDM Grant</t>
  </si>
  <si>
    <t>410.479 · Transfer - Police Car Purchase</t>
  </si>
  <si>
    <t>454.782 · Park Bench Plates</t>
  </si>
  <si>
    <t>322.880 · Assessment Permit</t>
  </si>
  <si>
    <t>331.521 · Borough Restitution</t>
  </si>
  <si>
    <t>341.069 · SGP Ferry Boat Sign Interest</t>
  </si>
  <si>
    <t>341.070 · Escrow Account 260 Union St. Fire Interest</t>
  </si>
  <si>
    <t>388.034 · Payment on Demolition Invoice</t>
  </si>
  <si>
    <t>388.035 · SGP Ferry Boat Sign Grant</t>
  </si>
  <si>
    <t>388.036 · RiverFront Park Swings Donation</t>
  </si>
  <si>
    <t>409.470 · Garage Heating Coil</t>
  </si>
  <si>
    <t xml:space="preserve">410.135 · P/T Meter Attendant Wages </t>
  </si>
  <si>
    <t>454.807 · Seal Park Pavilion Demolition</t>
  </si>
  <si>
    <t>454.808 · RF Park Swing Installation</t>
  </si>
  <si>
    <t>480.934 · Payment of Escrow Funds</t>
  </si>
  <si>
    <t>454.810 · Plantings</t>
  </si>
  <si>
    <t>454.811 · MYO Recycling Site Debris Removal</t>
  </si>
  <si>
    <t>480.935 · Criminal Records Check/Fingerprinting</t>
  </si>
  <si>
    <t>408.631 · Millersburg Area School District Survey</t>
  </si>
  <si>
    <t>388.038 · PMHIC Surplus Refund</t>
  </si>
  <si>
    <t>430.458 · Street Sweeping</t>
  </si>
  <si>
    <t>404.110 · Legal Services - Borough Solicitor</t>
  </si>
  <si>
    <t>404.118 · Legal Services - Rental Code</t>
  </si>
  <si>
    <t>388.037 · RF Park Walkway Damages</t>
  </si>
  <si>
    <t>391.110 · Sale of 1986 Chevy Pick-Up</t>
  </si>
  <si>
    <t xml:space="preserve">413.131 · Consult Fee </t>
  </si>
  <si>
    <t>454.809 · MYO Baseball Field Restitution</t>
  </si>
  <si>
    <t xml:space="preserve">388.039 ·TFEC Lemons Estate Bequest </t>
  </si>
  <si>
    <t xml:space="preserve">486.391 · Abuse and Molestation Coverage </t>
  </si>
  <si>
    <t>388.040 · UDITO Legal Fees &amp; Settlement</t>
  </si>
  <si>
    <t xml:space="preserve">406.318 · Interest and Penalties </t>
  </si>
  <si>
    <t xml:space="preserve">406.319 · Lawsuit Settlement </t>
  </si>
  <si>
    <t>367.910 · Master Parks Plan Donation</t>
  </si>
  <si>
    <t xml:space="preserve">388.042 · Principal PA UC Withheld </t>
  </si>
  <si>
    <t>388.043 · MAWT for Tree Maintenance</t>
  </si>
  <si>
    <t>480.119 · Temporary Employment Services</t>
  </si>
  <si>
    <t>455.600 · Shade Tree Commission Expenses</t>
  </si>
  <si>
    <t>322.881 · Zoning Permit</t>
  </si>
  <si>
    <t>322.882 · Storm Water Management Permit</t>
  </si>
  <si>
    <t>409.471 · Pine Street Lot Debris Clean-Up</t>
  </si>
  <si>
    <t>454.812 · MYO Recycling Site Grading</t>
  </si>
  <si>
    <t>388.047 · Electric Reimbursement DM House</t>
  </si>
  <si>
    <t>489.110 · Vision &amp; Dental Upgrades</t>
  </si>
  <si>
    <t>388.041 · Employee Insurance Contribution</t>
  </si>
  <si>
    <t>361.310 · Property Maintenance Fees</t>
  </si>
  <si>
    <t>414.115 · Zoning Administrator Wages</t>
  </si>
  <si>
    <t>388.048 · Shop Small Grand Prize</t>
  </si>
  <si>
    <t>354.085 · DCNR Parks Master Site Plan</t>
  </si>
  <si>
    <t>388.049 · MAWT for Flowers</t>
  </si>
  <si>
    <t>388.050 · Park Donation</t>
  </si>
  <si>
    <t>404.260 · Legal Reimbursement</t>
  </si>
  <si>
    <t xml:space="preserve">406.320 · Settlement Agreement </t>
  </si>
  <si>
    <t xml:space="preserve">413.132 · Code Enforcer Expense </t>
  </si>
  <si>
    <t>487.165 · Healh Insurance Opt Out Payment</t>
  </si>
  <si>
    <t>480.937 · Refund Reserved Pkg. Fee Overpayment</t>
  </si>
  <si>
    <t>341.072 · DCNR Parks Master Site Plan Grant Interest</t>
  </si>
  <si>
    <t>410.764 · Reward</t>
  </si>
  <si>
    <t>$600 x 3 - clothing, boots, safety glasses</t>
  </si>
  <si>
    <t>486.355 · Cyber Liability</t>
  </si>
  <si>
    <t>392.685 · Transfer from DCNR Master Parks Grant</t>
  </si>
  <si>
    <t>454.813 · Master Parks Plan Expense</t>
  </si>
  <si>
    <t>354.081 · DCNR LVRT Grant</t>
  </si>
  <si>
    <t>341.073 · DCNR Parks MYO Reno. Grant Interest</t>
  </si>
  <si>
    <t>354.086 · DCNR MYO PARK Reno. Grant</t>
  </si>
  <si>
    <t>409.472 · Reamer Property UG Tank Removal</t>
  </si>
  <si>
    <t>322.883 · UCC Permits</t>
  </si>
  <si>
    <t>454.814 · Parks Equipment Rental</t>
  </si>
  <si>
    <t>361.300 · Zoning Appeal Fees</t>
  </si>
  <si>
    <t>392.686 · Transfer from Master Park Legacy Account</t>
  </si>
  <si>
    <t>392.687 ·  2018 DCNR MYO Park Reno. Grant Carryover</t>
  </si>
  <si>
    <t>392.688 ·  2018 PA Gaming Grant - MYO PARK Reno. C/O</t>
  </si>
  <si>
    <t>454.815 · MYO Park Renovations Project</t>
  </si>
  <si>
    <t>388.051 · Returned Check Fee</t>
  </si>
  <si>
    <t>454.816 · Swinging Bridge Repair</t>
  </si>
  <si>
    <t>480.938 · Refund Dumpster Permit Fee</t>
  </si>
  <si>
    <t>438.756 · Center Street Erosion Control GG  Match</t>
  </si>
  <si>
    <t>413.133 · UCC Permit</t>
  </si>
  <si>
    <t>454.817 · Concession Stand Renovations</t>
  </si>
  <si>
    <t>438.757 · Pipe Lining - Phase 1</t>
  </si>
  <si>
    <t>once every 10 years</t>
  </si>
  <si>
    <t xml:space="preserve">354.087 · DCIDA Gaming Grant - MYO PARK Reno. </t>
  </si>
  <si>
    <t>414.110 · Zoning Permits</t>
  </si>
  <si>
    <t>301.910 · Shade Tree Tax</t>
  </si>
  <si>
    <t>`</t>
  </si>
  <si>
    <t>405.370 · Internet</t>
  </si>
  <si>
    <t>455.501 · Shade Tree Maintenance</t>
  </si>
  <si>
    <t>455.500 · Shade Tree Contributions &amp; Grants</t>
  </si>
  <si>
    <t>max .1 mill</t>
  </si>
  <si>
    <t>409.473 · Council Room Furnishings</t>
  </si>
  <si>
    <t>409.474 · 101 West St. ADA Upgrade Match</t>
  </si>
  <si>
    <t>confirmed by N. McCarron</t>
  </si>
  <si>
    <t xml:space="preserve">388.053 · KMIT Safety Grant </t>
  </si>
  <si>
    <t>inc. $250 non-refundable fee</t>
  </si>
  <si>
    <t>COMMENTS</t>
  </si>
  <si>
    <t>388.052 · Welcome Center Concession Stand Electric</t>
  </si>
  <si>
    <t>388.054 · Harold &amp; Thelma Lenker Trust Grant</t>
  </si>
  <si>
    <t>tables, chairs ?</t>
  </si>
  <si>
    <t>$100 x 5   May -Sept.</t>
  </si>
  <si>
    <t>$700 x 12</t>
  </si>
  <si>
    <t>year 2 of 3</t>
  </si>
  <si>
    <t>354.089 · DCIDA Gam. Grant 101 West St. ADA</t>
  </si>
  <si>
    <t>480.939 · Refund Facilities Rental Fee</t>
  </si>
  <si>
    <t>equals contributions</t>
  </si>
  <si>
    <t>equals grant</t>
  </si>
  <si>
    <t>471.000 · Debt Principle</t>
  </si>
  <si>
    <t>472.000 · Debt Interest</t>
  </si>
  <si>
    <t>Total 470 · Debt Service</t>
  </si>
  <si>
    <t>470  · Debt Service</t>
  </si>
  <si>
    <t>354.088 · USDA Grant Equipment/Vehicle</t>
  </si>
  <si>
    <t>354.090 · DC CARES Act Grant</t>
  </si>
  <si>
    <t>PROPOSED 2022</t>
  </si>
  <si>
    <t>.925 mills per contract</t>
  </si>
  <si>
    <t>THRU 10-27-2021</t>
  </si>
  <si>
    <t>includes $1564 spring &amp; fall PM package</t>
  </si>
  <si>
    <t>388.055 · Donation MYO Park Renovations</t>
  </si>
  <si>
    <t xml:space="preserve">452.221 · Payout of Insurance </t>
  </si>
  <si>
    <t>454.818 · Swimming Pool Repairs</t>
  </si>
  <si>
    <t xml:space="preserve">~160    </t>
  </si>
  <si>
    <t>$75 x 12</t>
  </si>
  <si>
    <t>QB Upgrade/PR subscription @ $1400   MIS @ $1320</t>
  </si>
  <si>
    <t>per contract</t>
  </si>
  <si>
    <t>2 @ 750 per contract</t>
  </si>
  <si>
    <t>new F/T officer?</t>
  </si>
  <si>
    <t>ask Trust Dept.</t>
  </si>
  <si>
    <t>2 @ $200 each</t>
  </si>
  <si>
    <t>JH/RH/SC</t>
  </si>
  <si>
    <t>estimated 6% increase by Nathan Troutman</t>
  </si>
  <si>
    <t>&amp; $1,435 for July/August</t>
  </si>
  <si>
    <t>GFR, GF, Polk</t>
  </si>
  <si>
    <t>rate 2.85%; no change from 2021; 8 @ 12,000 + 6,000</t>
  </si>
  <si>
    <t>SWIF @ 25,841 + KMIT @ 12,008 + 3rd FT Officer @1950</t>
  </si>
  <si>
    <t>includes 3rd officer</t>
  </si>
  <si>
    <t>census = 3 families @ $2,000/4 individuals @ $1,000/1 ?</t>
  </si>
  <si>
    <t>HT, DW, allowance for new FT @ $23,350 (6 mos.)</t>
  </si>
  <si>
    <t>9 hrs/pay period</t>
  </si>
  <si>
    <t>year 3 of 3</t>
  </si>
  <si>
    <t>equals fire protection tax receipts</t>
  </si>
  <si>
    <t>equals shade tree tax receipts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</si>
</sst>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-409]dddd\,\ mmmm\ d\,\ yyyy"/>
    <numFmt numFmtId="166" formatCode="[$-409]h:mm:ss\ AM/PM"/>
    <numFmt numFmtId="167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49" fontId="7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6" fillId="0" borderId="21" xfId="0" applyNumberFormat="1" applyFont="1" applyBorder="1" applyAlignment="1">
      <alignment/>
    </xf>
    <xf numFmtId="2" fontId="7" fillId="0" borderId="10" xfId="57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49" fontId="6" fillId="0" borderId="24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164" fontId="7" fillId="0" borderId="19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43" fontId="0" fillId="0" borderId="0" xfId="42" applyNumberFormat="1" applyFont="1" applyBorder="1" applyAlignment="1">
      <alignment/>
    </xf>
    <xf numFmtId="4" fontId="7" fillId="0" borderId="10" xfId="42" applyNumberFormat="1" applyFont="1" applyFill="1" applyBorder="1" applyAlignment="1">
      <alignment/>
    </xf>
    <xf numFmtId="4" fontId="0" fillId="0" borderId="10" xfId="42" applyNumberFormat="1" applyFont="1" applyFill="1" applyBorder="1" applyAlignment="1">
      <alignment/>
    </xf>
    <xf numFmtId="4" fontId="7" fillId="0" borderId="17" xfId="42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3" fontId="0" fillId="33" borderId="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7" fillId="33" borderId="19" xfId="0" applyNumberFormat="1" applyFont="1" applyFill="1" applyBorder="1" applyAlignment="1">
      <alignment/>
    </xf>
    <xf numFmtId="4" fontId="7" fillId="0" borderId="10" xfId="42" applyNumberFormat="1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9" fontId="7" fillId="0" borderId="10" xfId="42" applyNumberFormat="1" applyFont="1" applyFill="1" applyBorder="1" applyAlignment="1">
      <alignment/>
    </xf>
    <xf numFmtId="6" fontId="0" fillId="0" borderId="10" xfId="0" applyNumberFormat="1" applyFont="1" applyFill="1" applyBorder="1" applyAlignment="1">
      <alignment horizontal="left"/>
    </xf>
    <xf numFmtId="6" fontId="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7" fillId="0" borderId="26" xfId="42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42" applyNumberFormat="1" applyFont="1" applyFill="1" applyBorder="1" applyAlignment="1">
      <alignment/>
    </xf>
    <xf numFmtId="39" fontId="7" fillId="0" borderId="10" xfId="42" applyNumberFormat="1" applyFont="1" applyFill="1" applyBorder="1" applyAlignment="1" quotePrefix="1">
      <alignment horizontal="right"/>
    </xf>
    <xf numFmtId="39" fontId="7" fillId="33" borderId="10" xfId="42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6" fillId="0" borderId="27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0" xfId="42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9" xfId="0" applyFont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1" t="s">
        <v>177</v>
      </c>
    </row>
    <row r="3" ht="12.75">
      <c r="A3" s="1" t="s">
        <v>178</v>
      </c>
    </row>
    <row r="4" ht="12.75">
      <c r="B4" t="s">
        <v>179</v>
      </c>
    </row>
    <row r="5" ht="12.75">
      <c r="B5" t="s">
        <v>180</v>
      </c>
    </row>
    <row r="8" ht="12.75">
      <c r="A8" s="1" t="s">
        <v>181</v>
      </c>
    </row>
    <row r="9" ht="12.75">
      <c r="B9" t="s">
        <v>182</v>
      </c>
    </row>
    <row r="12" ht="12.75">
      <c r="A12" s="1" t="s">
        <v>183</v>
      </c>
    </row>
    <row r="13" ht="12.75">
      <c r="B13" t="s">
        <v>184</v>
      </c>
    </row>
    <row r="14" ht="12.75">
      <c r="B14" t="s">
        <v>185</v>
      </c>
    </row>
    <row r="15" ht="12.75">
      <c r="C15" s="2" t="s">
        <v>186</v>
      </c>
    </row>
    <row r="16" ht="12.75">
      <c r="C16" s="2" t="s">
        <v>187</v>
      </c>
    </row>
    <row r="17" ht="12.75">
      <c r="C17" s="2" t="s">
        <v>188</v>
      </c>
    </row>
    <row r="18" ht="12.75">
      <c r="C18" s="2" t="s">
        <v>189</v>
      </c>
    </row>
    <row r="21" ht="12.75">
      <c r="A21" s="1" t="s">
        <v>190</v>
      </c>
    </row>
    <row r="22" ht="12.75">
      <c r="B22" t="s">
        <v>191</v>
      </c>
    </row>
    <row r="23" ht="12.75">
      <c r="B23" t="s">
        <v>192</v>
      </c>
    </row>
    <row r="24" ht="12.75">
      <c r="C24" s="2" t="s">
        <v>193</v>
      </c>
    </row>
    <row r="25" ht="12.75">
      <c r="D25" t="s">
        <v>194</v>
      </c>
    </row>
    <row r="26" ht="12.75">
      <c r="D26" t="s">
        <v>195</v>
      </c>
    </row>
    <row r="27" ht="12.75">
      <c r="C27" s="2" t="s">
        <v>196</v>
      </c>
    </row>
    <row r="28" ht="12.75">
      <c r="D28" t="s">
        <v>197</v>
      </c>
    </row>
    <row r="29" ht="12.75">
      <c r="C29" s="2" t="s">
        <v>198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5"/>
  <sheetViews>
    <sheetView tabSelected="1" view="pageBreakPreview" zoomScaleSheetLayoutView="100" workbookViewId="0" topLeftCell="A412">
      <selection activeCell="T434" sqref="T434"/>
    </sheetView>
  </sheetViews>
  <sheetFormatPr defaultColWidth="9.140625" defaultRowHeight="12.75"/>
  <cols>
    <col min="1" max="1" width="3.8515625" style="10" customWidth="1"/>
    <col min="2" max="2" width="3.00390625" style="11" customWidth="1"/>
    <col min="3" max="3" width="3.421875" style="11" customWidth="1"/>
    <col min="4" max="4" width="60.00390625" style="12" customWidth="1"/>
    <col min="5" max="5" width="13.7109375" style="13" hidden="1" customWidth="1"/>
    <col min="6" max="6" width="13.7109375" style="14" hidden="1" customWidth="1"/>
    <col min="7" max="7" width="13.7109375" style="7" hidden="1" customWidth="1"/>
    <col min="8" max="8" width="0.13671875" style="7" hidden="1" customWidth="1"/>
    <col min="9" max="9" width="12.7109375" style="5" hidden="1" customWidth="1"/>
    <col min="10" max="10" width="16.57421875" style="5" hidden="1" customWidth="1"/>
    <col min="11" max="11" width="0.2890625" style="5" hidden="1" customWidth="1"/>
    <col min="12" max="12" width="0.13671875" style="5" hidden="1" customWidth="1"/>
    <col min="13" max="13" width="16.8515625" style="5" hidden="1" customWidth="1"/>
    <col min="14" max="14" width="17.57421875" style="5" hidden="1" customWidth="1"/>
    <col min="15" max="15" width="19.140625" style="5" hidden="1" customWidth="1"/>
    <col min="16" max="16" width="20.00390625" style="5" customWidth="1"/>
    <col min="17" max="17" width="48.57421875" style="5" hidden="1" customWidth="1"/>
    <col min="18" max="18" width="12.140625" style="5" customWidth="1"/>
    <col min="19" max="16384" width="9.140625" style="5" customWidth="1"/>
  </cols>
  <sheetData>
    <row r="1" spans="1:9" ht="12.75">
      <c r="A1" s="4"/>
      <c r="B1" s="4"/>
      <c r="C1" s="4"/>
      <c r="D1" s="5"/>
      <c r="E1" s="6"/>
      <c r="F1" s="7"/>
      <c r="I1" s="64"/>
    </row>
    <row r="2" spans="1:17" ht="15.75">
      <c r="A2" s="73"/>
      <c r="B2" s="74"/>
      <c r="C2" s="74"/>
      <c r="D2" s="75"/>
      <c r="E2" s="74"/>
      <c r="F2" s="76"/>
      <c r="G2" s="76"/>
      <c r="H2" s="76"/>
      <c r="I2" s="77"/>
      <c r="J2" s="76"/>
      <c r="K2" s="76"/>
      <c r="L2" s="76"/>
      <c r="M2" s="75"/>
      <c r="N2" s="41"/>
      <c r="O2" s="40"/>
      <c r="P2" s="78"/>
      <c r="Q2" s="79"/>
    </row>
    <row r="3" spans="1:17" s="8" customFormat="1" ht="15.75">
      <c r="A3" s="24"/>
      <c r="B3" s="37"/>
      <c r="C3" s="37"/>
      <c r="D3" s="38"/>
      <c r="E3" s="39" t="s">
        <v>406</v>
      </c>
      <c r="F3" s="40" t="s">
        <v>407</v>
      </c>
      <c r="G3" s="41" t="s">
        <v>408</v>
      </c>
      <c r="H3" s="41" t="s">
        <v>449</v>
      </c>
      <c r="I3" s="41">
        <v>2014</v>
      </c>
      <c r="J3" s="42">
        <v>2015</v>
      </c>
      <c r="K3" s="41">
        <v>2016</v>
      </c>
      <c r="L3" s="41">
        <v>2017</v>
      </c>
      <c r="M3" s="41">
        <v>2018</v>
      </c>
      <c r="N3" s="41">
        <v>2020</v>
      </c>
      <c r="O3" s="41" t="s">
        <v>585</v>
      </c>
      <c r="P3" s="41" t="s">
        <v>583</v>
      </c>
      <c r="Q3" s="41" t="s">
        <v>566</v>
      </c>
    </row>
    <row r="4" spans="1:17" s="9" customFormat="1" ht="15.75">
      <c r="A4" s="25" t="s">
        <v>0</v>
      </c>
      <c r="B4" s="15"/>
      <c r="C4" s="15"/>
      <c r="D4" s="16"/>
      <c r="E4" s="34"/>
      <c r="F4" s="34"/>
      <c r="G4" s="34"/>
      <c r="H4" s="34"/>
      <c r="I4" s="34"/>
      <c r="J4" s="33"/>
      <c r="K4" s="33"/>
      <c r="L4" s="33"/>
      <c r="M4" s="80"/>
      <c r="N4" s="41"/>
      <c r="O4" s="41"/>
      <c r="P4" s="34"/>
      <c r="Q4" s="33"/>
    </row>
    <row r="5" spans="1:17" s="9" customFormat="1" ht="15.75">
      <c r="A5" s="25"/>
      <c r="B5" s="15" t="s">
        <v>1</v>
      </c>
      <c r="C5" s="15"/>
      <c r="D5" s="16"/>
      <c r="E5" s="17"/>
      <c r="F5" s="34"/>
      <c r="G5" s="17"/>
      <c r="H5" s="17"/>
      <c r="I5" s="34"/>
      <c r="J5" s="33"/>
      <c r="K5" s="33"/>
      <c r="L5" s="33"/>
      <c r="M5" s="58"/>
      <c r="N5" s="58"/>
      <c r="O5" s="58"/>
      <c r="P5" s="34"/>
      <c r="Q5" s="33"/>
    </row>
    <row r="6" spans="1:17" s="9" customFormat="1" ht="15.75">
      <c r="A6" s="25"/>
      <c r="B6" s="15"/>
      <c r="C6" s="15" t="s">
        <v>2</v>
      </c>
      <c r="D6" s="16"/>
      <c r="E6" s="17"/>
      <c r="F6" s="34"/>
      <c r="G6" s="17"/>
      <c r="H6" s="17"/>
      <c r="I6" s="34"/>
      <c r="J6" s="33"/>
      <c r="K6" s="33"/>
      <c r="L6" s="33"/>
      <c r="M6" s="58"/>
      <c r="N6" s="58"/>
      <c r="O6" s="81"/>
      <c r="P6" s="34"/>
      <c r="Q6" s="82"/>
    </row>
    <row r="7" spans="1:17" s="9" customFormat="1" ht="15.75">
      <c r="A7" s="35"/>
      <c r="B7" s="15"/>
      <c r="C7" s="15"/>
      <c r="D7" s="16" t="s">
        <v>3</v>
      </c>
      <c r="E7" s="17">
        <v>309829.38</v>
      </c>
      <c r="F7" s="29">
        <v>328258.85</v>
      </c>
      <c r="G7" s="17">
        <v>326812.61</v>
      </c>
      <c r="H7" s="17">
        <v>321270.96</v>
      </c>
      <c r="I7" s="29">
        <v>327301.7</v>
      </c>
      <c r="J7" s="29">
        <v>331584.09</v>
      </c>
      <c r="K7" s="29">
        <v>352688.81</v>
      </c>
      <c r="L7" s="29">
        <v>358508.13</v>
      </c>
      <c r="M7" s="60">
        <v>379025.64</v>
      </c>
      <c r="N7" s="60">
        <v>445667.28</v>
      </c>
      <c r="O7" s="72">
        <v>484411.77</v>
      </c>
      <c r="P7" s="94">
        <f>((74991000*0.00695)*0.96)</f>
        <v>500339.95199999993</v>
      </c>
      <c r="Q7" s="83"/>
    </row>
    <row r="8" spans="1:17" s="9" customFormat="1" ht="15.75">
      <c r="A8" s="25"/>
      <c r="B8" s="15"/>
      <c r="C8" s="15"/>
      <c r="D8" s="16" t="s">
        <v>4</v>
      </c>
      <c r="E8" s="17">
        <v>21328.67</v>
      </c>
      <c r="F8" s="29">
        <v>20117.91</v>
      </c>
      <c r="G8" s="17">
        <v>22039.91</v>
      </c>
      <c r="H8" s="17">
        <v>17516.16</v>
      </c>
      <c r="I8" s="29">
        <v>26600.6</v>
      </c>
      <c r="J8" s="29">
        <v>29569</v>
      </c>
      <c r="K8" s="29">
        <v>16117.63</v>
      </c>
      <c r="L8" s="29">
        <v>24154.9</v>
      </c>
      <c r="M8" s="60">
        <v>22953.29</v>
      </c>
      <c r="N8" s="60">
        <v>26179.61</v>
      </c>
      <c r="O8" s="72">
        <v>37030.66</v>
      </c>
      <c r="P8" s="84">
        <v>27000</v>
      </c>
      <c r="Q8" s="82"/>
    </row>
    <row r="9" spans="1:17" s="9" customFormat="1" ht="15.75">
      <c r="A9" s="25"/>
      <c r="B9" s="15"/>
      <c r="C9" s="15"/>
      <c r="D9" s="16" t="s">
        <v>276</v>
      </c>
      <c r="E9" s="17">
        <v>33676.28</v>
      </c>
      <c r="F9" s="29">
        <v>33857.74</v>
      </c>
      <c r="G9" s="17">
        <v>33667.6</v>
      </c>
      <c r="H9" s="17">
        <v>33096.58</v>
      </c>
      <c r="I9" s="29">
        <v>33717.82</v>
      </c>
      <c r="J9" s="29">
        <v>33116.35</v>
      </c>
      <c r="K9" s="29">
        <v>34170.76</v>
      </c>
      <c r="L9" s="29">
        <v>51324.62</v>
      </c>
      <c r="M9" s="60">
        <v>52245.85</v>
      </c>
      <c r="N9" s="60">
        <v>57192.06</v>
      </c>
      <c r="O9" s="72">
        <v>61018.15</v>
      </c>
      <c r="P9" s="84">
        <f>((74991000*0.000925)*0.96)</f>
        <v>66592.008</v>
      </c>
      <c r="Q9" s="82" t="s">
        <v>584</v>
      </c>
    </row>
    <row r="10" spans="1:17" s="9" customFormat="1" ht="15.75">
      <c r="A10" s="25"/>
      <c r="B10" s="15"/>
      <c r="C10" s="15"/>
      <c r="D10" s="16" t="s">
        <v>555</v>
      </c>
      <c r="E10" s="17"/>
      <c r="F10" s="29"/>
      <c r="G10" s="17"/>
      <c r="H10" s="17"/>
      <c r="I10" s="29"/>
      <c r="J10" s="29"/>
      <c r="K10" s="29"/>
      <c r="L10" s="29">
        <v>0</v>
      </c>
      <c r="M10" s="60">
        <v>0</v>
      </c>
      <c r="N10" s="60">
        <v>0</v>
      </c>
      <c r="O10" s="60">
        <v>6755.88</v>
      </c>
      <c r="P10" s="84">
        <f>((74991000*0.0001)*0.96)</f>
        <v>7199.136</v>
      </c>
      <c r="Q10" s="82" t="s">
        <v>560</v>
      </c>
    </row>
    <row r="11" spans="1:17" s="9" customFormat="1" ht="15.75">
      <c r="A11" s="25"/>
      <c r="B11" s="15"/>
      <c r="C11" s="15" t="s">
        <v>5</v>
      </c>
      <c r="D11" s="16"/>
      <c r="E11" s="17">
        <f aca="true" t="shared" si="0" ref="E11:J11">ROUND(SUM(E6:E9),5)</f>
        <v>364834.33</v>
      </c>
      <c r="F11" s="17">
        <f t="shared" si="0"/>
        <v>382234.5</v>
      </c>
      <c r="G11" s="17">
        <f t="shared" si="0"/>
        <v>382520.12</v>
      </c>
      <c r="H11" s="17">
        <f t="shared" si="0"/>
        <v>371883.7</v>
      </c>
      <c r="I11" s="29">
        <f t="shared" si="0"/>
        <v>387620.12</v>
      </c>
      <c r="J11" s="29">
        <f t="shared" si="0"/>
        <v>394269.44</v>
      </c>
      <c r="K11" s="29">
        <f>ROUND(SUM(K6:K9),5)</f>
        <v>402977.2</v>
      </c>
      <c r="L11" s="60">
        <f>ROUND(SUM(L6:L10),5)</f>
        <v>433987.65</v>
      </c>
      <c r="M11" s="60">
        <f>ROUND(SUM(M6:M10),5)</f>
        <v>454224.78</v>
      </c>
      <c r="N11" s="60">
        <f>ROUND(SUM(N6:N10),5)</f>
        <v>529038.95</v>
      </c>
      <c r="O11" s="60">
        <f>ROUND(SUM(O6:O10),5)</f>
        <v>589216.46</v>
      </c>
      <c r="P11" s="60">
        <f>ROUND(SUM(P6:P10),5)</f>
        <v>601131.096</v>
      </c>
      <c r="Q11" s="82"/>
    </row>
    <row r="12" spans="1:17" s="9" customFormat="1" ht="25.5" customHeight="1">
      <c r="A12" s="25"/>
      <c r="B12" s="15"/>
      <c r="C12" s="15" t="s">
        <v>6</v>
      </c>
      <c r="D12" s="16"/>
      <c r="E12" s="17"/>
      <c r="F12" s="17"/>
      <c r="G12" s="17"/>
      <c r="H12" s="17"/>
      <c r="I12" s="29"/>
      <c r="J12" s="29"/>
      <c r="K12" s="29"/>
      <c r="L12" s="43"/>
      <c r="M12" s="61"/>
      <c r="N12" s="61"/>
      <c r="O12" s="33"/>
      <c r="P12" s="84"/>
      <c r="Q12" s="33"/>
    </row>
    <row r="13" spans="1:17" s="9" customFormat="1" ht="15.75">
      <c r="A13" s="25"/>
      <c r="B13" s="15"/>
      <c r="C13" s="15"/>
      <c r="D13" s="16" t="s">
        <v>7</v>
      </c>
      <c r="E13" s="17">
        <v>0</v>
      </c>
      <c r="F13" s="29">
        <v>5394.7</v>
      </c>
      <c r="G13" s="17">
        <v>6575.5</v>
      </c>
      <c r="H13" s="17">
        <v>5914.4</v>
      </c>
      <c r="I13" s="29">
        <v>5756.8</v>
      </c>
      <c r="J13" s="29">
        <v>6367.97</v>
      </c>
      <c r="K13" s="29">
        <v>6391.36</v>
      </c>
      <c r="L13" s="29">
        <v>5520.8</v>
      </c>
      <c r="M13" s="60">
        <v>5975.1</v>
      </c>
      <c r="N13" s="60">
        <v>5604.79</v>
      </c>
      <c r="O13" s="60">
        <v>5092.5</v>
      </c>
      <c r="P13" s="84">
        <v>6000</v>
      </c>
      <c r="Q13" s="82"/>
    </row>
    <row r="14" spans="1:17" s="9" customFormat="1" ht="15.75">
      <c r="A14" s="25"/>
      <c r="B14" s="15"/>
      <c r="C14" s="15"/>
      <c r="D14" s="16" t="s">
        <v>8</v>
      </c>
      <c r="E14" s="17">
        <v>449.91</v>
      </c>
      <c r="F14" s="29">
        <v>261.25</v>
      </c>
      <c r="G14" s="17">
        <v>442.75</v>
      </c>
      <c r="H14" s="17">
        <v>1677</v>
      </c>
      <c r="I14" s="29">
        <v>1897.5</v>
      </c>
      <c r="J14" s="29">
        <v>1974.5</v>
      </c>
      <c r="K14" s="29">
        <v>945.4</v>
      </c>
      <c r="L14" s="29">
        <v>3063.5</v>
      </c>
      <c r="M14" s="60">
        <v>2479</v>
      </c>
      <c r="N14" s="60">
        <v>1262</v>
      </c>
      <c r="O14" s="60">
        <v>2945.78</v>
      </c>
      <c r="P14" s="95">
        <v>2500</v>
      </c>
      <c r="Q14" s="33"/>
    </row>
    <row r="15" spans="1:17" s="9" customFormat="1" ht="15.75">
      <c r="A15" s="25"/>
      <c r="B15" s="15"/>
      <c r="C15" s="15"/>
      <c r="D15" s="16" t="s">
        <v>9</v>
      </c>
      <c r="E15" s="17">
        <v>13061.93</v>
      </c>
      <c r="F15" s="29">
        <v>14330.06</v>
      </c>
      <c r="G15" s="17">
        <v>14439.92</v>
      </c>
      <c r="H15" s="17">
        <v>9730.56</v>
      </c>
      <c r="I15" s="29">
        <v>24567.7</v>
      </c>
      <c r="J15" s="29">
        <v>20656.64</v>
      </c>
      <c r="K15" s="29">
        <v>21456.66</v>
      </c>
      <c r="L15" s="29">
        <v>19220.13</v>
      </c>
      <c r="M15" s="60">
        <v>16557.74</v>
      </c>
      <c r="N15" s="60">
        <v>31136.14</v>
      </c>
      <c r="O15" s="60">
        <v>23897.49</v>
      </c>
      <c r="P15" s="95">
        <v>25000</v>
      </c>
      <c r="Q15" s="82"/>
    </row>
    <row r="16" spans="1:17" s="9" customFormat="1" ht="15.75">
      <c r="A16" s="25"/>
      <c r="B16" s="15"/>
      <c r="C16" s="15"/>
      <c r="D16" s="16" t="s">
        <v>10</v>
      </c>
      <c r="E16" s="17">
        <v>196915.37</v>
      </c>
      <c r="F16" s="29">
        <v>182330.01</v>
      </c>
      <c r="G16" s="17">
        <v>223425.81</v>
      </c>
      <c r="H16" s="17">
        <v>209382.65</v>
      </c>
      <c r="I16" s="29">
        <v>197991.53</v>
      </c>
      <c r="J16" s="29">
        <v>209434.62</v>
      </c>
      <c r="K16" s="29">
        <v>214146.8</v>
      </c>
      <c r="L16" s="29">
        <v>210871.78</v>
      </c>
      <c r="M16" s="60">
        <v>228782.28</v>
      </c>
      <c r="N16" s="60">
        <v>235296.72</v>
      </c>
      <c r="O16" s="60">
        <v>199062.73</v>
      </c>
      <c r="P16" s="95">
        <v>225000</v>
      </c>
      <c r="Q16" s="82"/>
    </row>
    <row r="17" spans="1:17" s="9" customFormat="1" ht="15.75">
      <c r="A17" s="25"/>
      <c r="B17" s="15"/>
      <c r="C17" s="15"/>
      <c r="D17" s="16" t="s">
        <v>305</v>
      </c>
      <c r="E17" s="17">
        <v>31757.21</v>
      </c>
      <c r="F17" s="29">
        <v>39867.26</v>
      </c>
      <c r="G17" s="17">
        <v>37181.86</v>
      </c>
      <c r="H17" s="17">
        <v>34430.1</v>
      </c>
      <c r="I17" s="29">
        <v>35333.32</v>
      </c>
      <c r="J17" s="29">
        <v>36819.14</v>
      </c>
      <c r="K17" s="29">
        <v>41869.31</v>
      </c>
      <c r="L17" s="29">
        <v>37470.03</v>
      </c>
      <c r="M17" s="60">
        <v>36843.64</v>
      </c>
      <c r="N17" s="60">
        <v>40307</v>
      </c>
      <c r="O17" s="60">
        <v>27088.33</v>
      </c>
      <c r="P17" s="95">
        <v>30000</v>
      </c>
      <c r="Q17" s="33"/>
    </row>
    <row r="18" spans="1:17" s="9" customFormat="1" ht="15.75">
      <c r="A18" s="25"/>
      <c r="B18" s="15"/>
      <c r="C18" s="15" t="s">
        <v>11</v>
      </c>
      <c r="D18" s="16"/>
      <c r="E18" s="17">
        <f aca="true" t="shared" si="1" ref="E18:J18">ROUND(SUM(E13:E17),5)</f>
        <v>242184.42</v>
      </c>
      <c r="F18" s="17">
        <f t="shared" si="1"/>
        <v>242183.28</v>
      </c>
      <c r="G18" s="17">
        <f t="shared" si="1"/>
        <v>282065.84</v>
      </c>
      <c r="H18" s="17">
        <f t="shared" si="1"/>
        <v>261134.71</v>
      </c>
      <c r="I18" s="17">
        <f t="shared" si="1"/>
        <v>265546.85</v>
      </c>
      <c r="J18" s="29">
        <f t="shared" si="1"/>
        <v>275252.87</v>
      </c>
      <c r="K18" s="29">
        <f aca="true" t="shared" si="2" ref="K18:P18">ROUND(SUM(K13:K17),5)</f>
        <v>284809.53</v>
      </c>
      <c r="L18" s="29">
        <f t="shared" si="2"/>
        <v>276146.24</v>
      </c>
      <c r="M18" s="60">
        <f t="shared" si="2"/>
        <v>290637.76</v>
      </c>
      <c r="N18" s="60">
        <f t="shared" si="2"/>
        <v>313606.65</v>
      </c>
      <c r="O18" s="60">
        <f t="shared" si="2"/>
        <v>258086.83</v>
      </c>
      <c r="P18" s="60">
        <f t="shared" si="2"/>
        <v>288500</v>
      </c>
      <c r="Q18" s="33"/>
    </row>
    <row r="19" spans="1:17" s="9" customFormat="1" ht="25.5" customHeight="1">
      <c r="A19" s="25"/>
      <c r="B19" s="15"/>
      <c r="C19" s="15" t="s">
        <v>208</v>
      </c>
      <c r="D19" s="16"/>
      <c r="E19" s="17"/>
      <c r="F19" s="17"/>
      <c r="G19" s="17"/>
      <c r="H19" s="17"/>
      <c r="I19" s="29"/>
      <c r="J19" s="29"/>
      <c r="K19" s="29"/>
      <c r="L19" s="43"/>
      <c r="M19" s="60"/>
      <c r="N19" s="60"/>
      <c r="O19" s="60"/>
      <c r="P19" s="84"/>
      <c r="Q19" s="33"/>
    </row>
    <row r="20" spans="1:17" s="9" customFormat="1" ht="15.75">
      <c r="A20" s="25"/>
      <c r="B20" s="15"/>
      <c r="C20" s="15"/>
      <c r="D20" s="16" t="s">
        <v>209</v>
      </c>
      <c r="E20" s="17">
        <v>1955.26</v>
      </c>
      <c r="F20" s="17">
        <v>1836.31</v>
      </c>
      <c r="G20" s="17">
        <v>2028.57</v>
      </c>
      <c r="H20" s="17">
        <v>1616.24</v>
      </c>
      <c r="I20" s="29">
        <v>2405.49</v>
      </c>
      <c r="J20" s="29">
        <v>2714.24</v>
      </c>
      <c r="K20" s="29">
        <v>1465.83</v>
      </c>
      <c r="L20" s="29">
        <v>2182.71</v>
      </c>
      <c r="M20" s="60">
        <v>2730.51</v>
      </c>
      <c r="N20" s="60">
        <v>2418.27</v>
      </c>
      <c r="O20" s="60">
        <v>3080.52</v>
      </c>
      <c r="P20" s="84">
        <v>2500</v>
      </c>
      <c r="Q20" s="33"/>
    </row>
    <row r="21" spans="1:17" s="9" customFormat="1" ht="15.75">
      <c r="A21" s="25"/>
      <c r="B21" s="15"/>
      <c r="C21" s="15" t="s">
        <v>210</v>
      </c>
      <c r="D21" s="16"/>
      <c r="E21" s="17">
        <v>1955.26</v>
      </c>
      <c r="F21" s="17">
        <v>1836.31</v>
      </c>
      <c r="G21" s="17">
        <v>2028.57</v>
      </c>
      <c r="H21" s="17">
        <v>1616.24</v>
      </c>
      <c r="I21" s="29">
        <v>2405.49</v>
      </c>
      <c r="J21" s="29">
        <v>2714.24</v>
      </c>
      <c r="K21" s="29">
        <v>1465.83</v>
      </c>
      <c r="L21" s="29">
        <v>2182.71</v>
      </c>
      <c r="M21" s="60">
        <v>2730.51</v>
      </c>
      <c r="N21" s="60">
        <v>2418.27</v>
      </c>
      <c r="O21" s="60">
        <v>3080.52</v>
      </c>
      <c r="P21" s="84">
        <v>2500</v>
      </c>
      <c r="Q21" s="33"/>
    </row>
    <row r="22" spans="1:17" s="9" customFormat="1" ht="25.5" customHeight="1">
      <c r="A22" s="25"/>
      <c r="B22" s="15" t="s">
        <v>12</v>
      </c>
      <c r="C22" s="15"/>
      <c r="D22" s="16"/>
      <c r="E22" s="17">
        <f aca="true" t="shared" si="3" ref="E22:J22">ROUND(E5+E11+E18+E21,5)</f>
        <v>608974.01</v>
      </c>
      <c r="F22" s="17">
        <f t="shared" si="3"/>
        <v>626254.09</v>
      </c>
      <c r="G22" s="17">
        <f t="shared" si="3"/>
        <v>666614.53</v>
      </c>
      <c r="H22" s="17">
        <f t="shared" si="3"/>
        <v>634634.65</v>
      </c>
      <c r="I22" s="29">
        <f t="shared" si="3"/>
        <v>655572.46</v>
      </c>
      <c r="J22" s="29">
        <f t="shared" si="3"/>
        <v>672236.55</v>
      </c>
      <c r="K22" s="29">
        <f aca="true" t="shared" si="4" ref="K22:P22">ROUND(K5+K11+K18+K21,5)</f>
        <v>689252.56</v>
      </c>
      <c r="L22" s="29">
        <f t="shared" si="4"/>
        <v>712316.6</v>
      </c>
      <c r="M22" s="60">
        <f t="shared" si="4"/>
        <v>747593.05</v>
      </c>
      <c r="N22" s="60">
        <f t="shared" si="4"/>
        <v>845063.87</v>
      </c>
      <c r="O22" s="60">
        <f t="shared" si="4"/>
        <v>850383.81</v>
      </c>
      <c r="P22" s="60">
        <f t="shared" si="4"/>
        <v>892131.096</v>
      </c>
      <c r="Q22" s="33"/>
    </row>
    <row r="23" spans="1:17" s="9" customFormat="1" ht="25.5" customHeight="1">
      <c r="A23" s="25"/>
      <c r="B23" s="15" t="s">
        <v>13</v>
      </c>
      <c r="C23" s="15"/>
      <c r="D23" s="16"/>
      <c r="E23" s="17"/>
      <c r="F23" s="17"/>
      <c r="G23" s="17"/>
      <c r="H23" s="17"/>
      <c r="I23" s="29"/>
      <c r="J23" s="29"/>
      <c r="K23" s="29"/>
      <c r="L23" s="43"/>
      <c r="M23" s="61"/>
      <c r="N23" s="61"/>
      <c r="O23" s="60"/>
      <c r="P23" s="84"/>
      <c r="Q23" s="33"/>
    </row>
    <row r="24" spans="1:17" s="9" customFormat="1" ht="15.75">
      <c r="A24" s="25"/>
      <c r="B24" s="15"/>
      <c r="C24" s="15" t="s">
        <v>14</v>
      </c>
      <c r="D24" s="16"/>
      <c r="E24" s="17"/>
      <c r="F24" s="17"/>
      <c r="G24" s="17"/>
      <c r="H24" s="17"/>
      <c r="I24" s="29"/>
      <c r="J24" s="29"/>
      <c r="K24" s="29"/>
      <c r="L24" s="43"/>
      <c r="M24" s="61"/>
      <c r="N24" s="61"/>
      <c r="O24" s="60"/>
      <c r="P24" s="84"/>
      <c r="Q24" s="33"/>
    </row>
    <row r="25" spans="1:17" s="9" customFormat="1" ht="15.75">
      <c r="A25" s="25"/>
      <c r="B25" s="15"/>
      <c r="C25" s="15"/>
      <c r="D25" s="16" t="s">
        <v>199</v>
      </c>
      <c r="E25" s="17">
        <v>200</v>
      </c>
      <c r="F25" s="29">
        <v>140</v>
      </c>
      <c r="G25" s="17">
        <v>110</v>
      </c>
      <c r="H25" s="17">
        <v>90</v>
      </c>
      <c r="I25" s="29">
        <v>50</v>
      </c>
      <c r="J25" s="29">
        <v>80</v>
      </c>
      <c r="K25" s="29">
        <v>100</v>
      </c>
      <c r="L25" s="29">
        <v>130</v>
      </c>
      <c r="M25" s="60">
        <v>300</v>
      </c>
      <c r="N25" s="60">
        <v>200</v>
      </c>
      <c r="O25" s="60">
        <v>50</v>
      </c>
      <c r="P25" s="84">
        <v>200</v>
      </c>
      <c r="Q25" s="33"/>
    </row>
    <row r="26" spans="1:17" s="9" customFormat="1" ht="15.75">
      <c r="A26" s="25"/>
      <c r="B26" s="15"/>
      <c r="C26" s="15"/>
      <c r="D26" s="16" t="s">
        <v>15</v>
      </c>
      <c r="E26" s="17">
        <v>36837.45</v>
      </c>
      <c r="F26" s="29">
        <v>38018.65</v>
      </c>
      <c r="G26" s="17">
        <v>39124.08</v>
      </c>
      <c r="H26" s="17">
        <v>42543.63</v>
      </c>
      <c r="I26" s="29">
        <v>42565.87</v>
      </c>
      <c r="J26" s="29">
        <v>42617.15</v>
      </c>
      <c r="K26" s="29">
        <v>43689.62</v>
      </c>
      <c r="L26" s="29">
        <v>46331.7</v>
      </c>
      <c r="M26" s="60">
        <v>45159.31</v>
      </c>
      <c r="N26" s="60">
        <v>47129.86</v>
      </c>
      <c r="O26" s="60">
        <v>34200.85</v>
      </c>
      <c r="P26" s="84">
        <v>47000</v>
      </c>
      <c r="Q26" s="33"/>
    </row>
    <row r="27" spans="1:17" s="9" customFormat="1" ht="15.75">
      <c r="A27" s="25"/>
      <c r="B27" s="15"/>
      <c r="C27" s="15" t="s">
        <v>16</v>
      </c>
      <c r="D27" s="16"/>
      <c r="E27" s="17">
        <f aca="true" t="shared" si="5" ref="E27:J27">ROUND(SUM(E24:E26),5)</f>
        <v>37037.45</v>
      </c>
      <c r="F27" s="17">
        <f t="shared" si="5"/>
        <v>38158.65</v>
      </c>
      <c r="G27" s="17">
        <f t="shared" si="5"/>
        <v>39234.08</v>
      </c>
      <c r="H27" s="17">
        <f t="shared" si="5"/>
        <v>42633.63</v>
      </c>
      <c r="I27" s="29">
        <f t="shared" si="5"/>
        <v>42615.87</v>
      </c>
      <c r="J27" s="29">
        <f t="shared" si="5"/>
        <v>42697.15</v>
      </c>
      <c r="K27" s="29">
        <f aca="true" t="shared" si="6" ref="K27:P27">ROUND(SUM(K24:K26),5)</f>
        <v>43789.62</v>
      </c>
      <c r="L27" s="29">
        <f t="shared" si="6"/>
        <v>46461.7</v>
      </c>
      <c r="M27" s="60">
        <f t="shared" si="6"/>
        <v>45459.31</v>
      </c>
      <c r="N27" s="60">
        <f t="shared" si="6"/>
        <v>47329.86</v>
      </c>
      <c r="O27" s="60">
        <f t="shared" si="6"/>
        <v>34250.85</v>
      </c>
      <c r="P27" s="60">
        <f t="shared" si="6"/>
        <v>47200</v>
      </c>
      <c r="Q27" s="33"/>
    </row>
    <row r="28" spans="1:17" s="9" customFormat="1" ht="25.5" customHeight="1">
      <c r="A28" s="25"/>
      <c r="B28" s="15"/>
      <c r="C28" s="15" t="s">
        <v>227</v>
      </c>
      <c r="D28" s="16"/>
      <c r="E28" s="17"/>
      <c r="F28" s="17"/>
      <c r="G28" s="17"/>
      <c r="H28" s="17"/>
      <c r="I28" s="29"/>
      <c r="J28" s="29"/>
      <c r="K28" s="29"/>
      <c r="L28" s="43"/>
      <c r="M28" s="61"/>
      <c r="N28" s="61"/>
      <c r="O28" s="60"/>
      <c r="P28" s="84"/>
      <c r="Q28" s="33"/>
    </row>
    <row r="29" spans="1:17" s="9" customFormat="1" ht="15.75">
      <c r="A29" s="25"/>
      <c r="B29" s="15"/>
      <c r="C29" s="15"/>
      <c r="D29" s="16" t="s">
        <v>200</v>
      </c>
      <c r="E29" s="17">
        <v>0</v>
      </c>
      <c r="F29" s="29">
        <v>0</v>
      </c>
      <c r="G29" s="17">
        <v>0</v>
      </c>
      <c r="H29" s="17">
        <v>25</v>
      </c>
      <c r="I29" s="29">
        <v>0</v>
      </c>
      <c r="J29" s="29">
        <v>25</v>
      </c>
      <c r="K29" s="29">
        <v>0</v>
      </c>
      <c r="L29" s="29">
        <v>50</v>
      </c>
      <c r="M29" s="60">
        <v>0</v>
      </c>
      <c r="N29" s="60">
        <v>0</v>
      </c>
      <c r="O29" s="60">
        <v>0</v>
      </c>
      <c r="P29" s="84">
        <v>0</v>
      </c>
      <c r="Q29" s="33"/>
    </row>
    <row r="30" spans="1:17" s="9" customFormat="1" ht="15.75">
      <c r="A30" s="25"/>
      <c r="B30" s="15"/>
      <c r="C30" s="15"/>
      <c r="D30" s="16" t="s">
        <v>298</v>
      </c>
      <c r="E30" s="17">
        <v>0</v>
      </c>
      <c r="F30" s="29">
        <v>0</v>
      </c>
      <c r="G30" s="17">
        <v>0</v>
      </c>
      <c r="H30" s="17">
        <v>50</v>
      </c>
      <c r="I30" s="29">
        <v>50</v>
      </c>
      <c r="J30" s="29">
        <v>0</v>
      </c>
      <c r="K30" s="29">
        <v>0</v>
      </c>
      <c r="L30" s="29">
        <v>0</v>
      </c>
      <c r="M30" s="60">
        <v>0</v>
      </c>
      <c r="N30" s="60">
        <v>0</v>
      </c>
      <c r="O30" s="60">
        <v>0</v>
      </c>
      <c r="P30" s="84">
        <v>0</v>
      </c>
      <c r="Q30" s="33"/>
    </row>
    <row r="31" spans="1:17" s="9" customFormat="1" ht="15.75">
      <c r="A31" s="25"/>
      <c r="B31" s="15"/>
      <c r="C31" s="15"/>
      <c r="D31" s="16" t="s">
        <v>17</v>
      </c>
      <c r="E31" s="17">
        <v>125</v>
      </c>
      <c r="F31" s="29">
        <v>0</v>
      </c>
      <c r="G31" s="17">
        <v>50</v>
      </c>
      <c r="H31" s="17">
        <v>200</v>
      </c>
      <c r="I31" s="29">
        <v>25</v>
      </c>
      <c r="J31" s="29">
        <v>0</v>
      </c>
      <c r="K31" s="29">
        <v>0</v>
      </c>
      <c r="L31" s="29">
        <v>0</v>
      </c>
      <c r="M31" s="60">
        <v>0</v>
      </c>
      <c r="N31" s="60">
        <v>0</v>
      </c>
      <c r="O31" s="60">
        <v>0</v>
      </c>
      <c r="P31" s="84">
        <v>0</v>
      </c>
      <c r="Q31" s="33"/>
    </row>
    <row r="32" spans="1:17" s="9" customFormat="1" ht="15.75">
      <c r="A32" s="25"/>
      <c r="B32" s="15"/>
      <c r="C32" s="15"/>
      <c r="D32" s="16" t="s">
        <v>18</v>
      </c>
      <c r="E32" s="17">
        <v>3580</v>
      </c>
      <c r="F32" s="29">
        <v>3320</v>
      </c>
      <c r="G32" s="17">
        <v>3300</v>
      </c>
      <c r="H32" s="17">
        <v>3510</v>
      </c>
      <c r="I32" s="29">
        <v>3515</v>
      </c>
      <c r="J32" s="29">
        <v>4425</v>
      </c>
      <c r="K32" s="29">
        <v>4785</v>
      </c>
      <c r="L32" s="29">
        <v>4740</v>
      </c>
      <c r="M32" s="60">
        <v>4215</v>
      </c>
      <c r="N32" s="60">
        <v>4816</v>
      </c>
      <c r="O32" s="60">
        <v>5525</v>
      </c>
      <c r="P32" s="84">
        <v>5600</v>
      </c>
      <c r="Q32" s="82" t="s">
        <v>590</v>
      </c>
    </row>
    <row r="33" spans="1:17" s="9" customFormat="1" ht="15.75">
      <c r="A33" s="25"/>
      <c r="B33" s="15"/>
      <c r="C33" s="15"/>
      <c r="D33" s="16" t="s">
        <v>260</v>
      </c>
      <c r="E33" s="17">
        <v>150</v>
      </c>
      <c r="F33" s="29">
        <v>210</v>
      </c>
      <c r="G33" s="17">
        <v>240</v>
      </c>
      <c r="H33" s="17">
        <v>150</v>
      </c>
      <c r="I33" s="29">
        <v>160</v>
      </c>
      <c r="J33" s="29">
        <v>125</v>
      </c>
      <c r="K33" s="29">
        <v>275</v>
      </c>
      <c r="L33" s="29">
        <v>125</v>
      </c>
      <c r="M33" s="60">
        <v>275</v>
      </c>
      <c r="N33" s="60">
        <v>300</v>
      </c>
      <c r="O33" s="60">
        <v>450</v>
      </c>
      <c r="P33" s="84">
        <v>400</v>
      </c>
      <c r="Q33" s="33"/>
    </row>
    <row r="34" spans="1:17" s="9" customFormat="1" ht="15.75">
      <c r="A34" s="25"/>
      <c r="B34" s="15"/>
      <c r="C34" s="15"/>
      <c r="D34" s="16" t="s">
        <v>470</v>
      </c>
      <c r="E34" s="17">
        <v>0</v>
      </c>
      <c r="F34" s="29">
        <v>0</v>
      </c>
      <c r="G34" s="17">
        <v>60</v>
      </c>
      <c r="H34" s="17">
        <v>210</v>
      </c>
      <c r="I34" s="29">
        <v>200</v>
      </c>
      <c r="J34" s="29">
        <v>203.33</v>
      </c>
      <c r="K34" s="29">
        <v>284</v>
      </c>
      <c r="L34" s="29">
        <v>600</v>
      </c>
      <c r="M34" s="60">
        <v>600</v>
      </c>
      <c r="N34" s="60">
        <v>200</v>
      </c>
      <c r="O34" s="60">
        <v>210</v>
      </c>
      <c r="P34" s="84">
        <v>400</v>
      </c>
      <c r="Q34" s="82" t="s">
        <v>597</v>
      </c>
    </row>
    <row r="35" spans="1:17" s="9" customFormat="1" ht="15.75">
      <c r="A35" s="25"/>
      <c r="B35" s="15"/>
      <c r="C35" s="15"/>
      <c r="D35" s="16" t="s">
        <v>476</v>
      </c>
      <c r="E35" s="17"/>
      <c r="F35" s="29"/>
      <c r="G35" s="17">
        <v>0</v>
      </c>
      <c r="H35" s="17">
        <v>0</v>
      </c>
      <c r="I35" s="29">
        <v>0</v>
      </c>
      <c r="J35" s="29">
        <v>600</v>
      </c>
      <c r="K35" s="29">
        <v>675</v>
      </c>
      <c r="L35" s="29">
        <v>0</v>
      </c>
      <c r="M35" s="60">
        <v>0</v>
      </c>
      <c r="N35" s="60">
        <v>0</v>
      </c>
      <c r="O35" s="60">
        <v>0</v>
      </c>
      <c r="P35" s="84">
        <v>0</v>
      </c>
      <c r="Q35" s="33"/>
    </row>
    <row r="36" spans="1:17" s="9" customFormat="1" ht="15.75">
      <c r="A36" s="25"/>
      <c r="B36" s="15"/>
      <c r="C36" s="15"/>
      <c r="D36" s="16" t="s">
        <v>510</v>
      </c>
      <c r="E36" s="17"/>
      <c r="F36" s="29"/>
      <c r="G36" s="17">
        <v>0</v>
      </c>
      <c r="H36" s="17">
        <v>0</v>
      </c>
      <c r="I36" s="29">
        <v>0</v>
      </c>
      <c r="J36" s="29">
        <v>0</v>
      </c>
      <c r="K36" s="29">
        <v>250</v>
      </c>
      <c r="L36" s="29">
        <v>1660</v>
      </c>
      <c r="M36" s="60">
        <v>1800</v>
      </c>
      <c r="N36" s="60">
        <v>2335</v>
      </c>
      <c r="O36" s="60">
        <v>1485</v>
      </c>
      <c r="P36" s="84">
        <v>1750</v>
      </c>
      <c r="Q36" s="33"/>
    </row>
    <row r="37" spans="1:17" s="9" customFormat="1" ht="15.75">
      <c r="A37" s="25"/>
      <c r="B37" s="15"/>
      <c r="C37" s="15"/>
      <c r="D37" s="16" t="s">
        <v>511</v>
      </c>
      <c r="E37" s="17"/>
      <c r="F37" s="29"/>
      <c r="G37" s="17">
        <v>0</v>
      </c>
      <c r="H37" s="17">
        <v>0</v>
      </c>
      <c r="I37" s="29">
        <v>0</v>
      </c>
      <c r="J37" s="29">
        <v>0</v>
      </c>
      <c r="K37" s="29">
        <v>100</v>
      </c>
      <c r="L37" s="29">
        <v>0</v>
      </c>
      <c r="M37" s="60">
        <v>0</v>
      </c>
      <c r="N37" s="60">
        <v>0</v>
      </c>
      <c r="O37" s="60">
        <v>0</v>
      </c>
      <c r="P37" s="84">
        <v>0</v>
      </c>
      <c r="Q37" s="33"/>
    </row>
    <row r="38" spans="1:17" s="9" customFormat="1" ht="15.75">
      <c r="A38" s="25"/>
      <c r="B38" s="15"/>
      <c r="C38" s="15"/>
      <c r="D38" s="16" t="s">
        <v>538</v>
      </c>
      <c r="E38" s="17"/>
      <c r="F38" s="29"/>
      <c r="G38" s="17"/>
      <c r="H38" s="17"/>
      <c r="I38" s="29"/>
      <c r="J38" s="29">
        <v>0</v>
      </c>
      <c r="K38" s="29">
        <v>0</v>
      </c>
      <c r="L38" s="29">
        <v>0</v>
      </c>
      <c r="M38" s="60">
        <v>4275.71</v>
      </c>
      <c r="N38" s="60">
        <v>444.5</v>
      </c>
      <c r="O38" s="60">
        <v>9</v>
      </c>
      <c r="P38" s="84">
        <v>22.5</v>
      </c>
      <c r="Q38" s="82"/>
    </row>
    <row r="39" spans="1:17" s="9" customFormat="1" ht="15.75">
      <c r="A39" s="25"/>
      <c r="B39" s="15"/>
      <c r="C39" s="15" t="s">
        <v>228</v>
      </c>
      <c r="D39" s="16"/>
      <c r="E39" s="17">
        <f>ROUND(SUM(E29:E34),5)</f>
        <v>3855</v>
      </c>
      <c r="F39" s="17">
        <f>ROUND(SUM(F29:F34),5)</f>
        <v>3530</v>
      </c>
      <c r="G39" s="29">
        <f>ROUND(SUM(G29:G37),5)</f>
        <v>3650</v>
      </c>
      <c r="H39" s="29">
        <f>ROUND(SUM(H29:H37),5)</f>
        <v>4145</v>
      </c>
      <c r="I39" s="29">
        <f>ROUND(SUM(I29:I37),5)</f>
        <v>3950</v>
      </c>
      <c r="J39" s="29">
        <f aca="true" t="shared" si="7" ref="J39:P39">ROUND(SUM(J29:J38),5)</f>
        <v>5378.33</v>
      </c>
      <c r="K39" s="29">
        <f t="shared" si="7"/>
        <v>6369</v>
      </c>
      <c r="L39" s="29">
        <f t="shared" si="7"/>
        <v>7175</v>
      </c>
      <c r="M39" s="29">
        <f t="shared" si="7"/>
        <v>11165.71</v>
      </c>
      <c r="N39" s="29">
        <f t="shared" si="7"/>
        <v>8095.5</v>
      </c>
      <c r="O39" s="29">
        <f t="shared" si="7"/>
        <v>7679</v>
      </c>
      <c r="P39" s="29">
        <f t="shared" si="7"/>
        <v>8172.5</v>
      </c>
      <c r="Q39" s="33"/>
    </row>
    <row r="40" spans="1:17" s="9" customFormat="1" ht="25.5" customHeight="1">
      <c r="A40" s="25"/>
      <c r="B40" s="15" t="s">
        <v>19</v>
      </c>
      <c r="C40" s="15"/>
      <c r="D40" s="16"/>
      <c r="E40" s="17">
        <f aca="true" t="shared" si="8" ref="E40:J40">ROUND(E27+E39,5)</f>
        <v>40892.45</v>
      </c>
      <c r="F40" s="17">
        <f t="shared" si="8"/>
        <v>41688.65</v>
      </c>
      <c r="G40" s="17">
        <f t="shared" si="8"/>
        <v>42884.08</v>
      </c>
      <c r="H40" s="17">
        <f t="shared" si="8"/>
        <v>46778.63</v>
      </c>
      <c r="I40" s="29">
        <f t="shared" si="8"/>
        <v>46565.87</v>
      </c>
      <c r="J40" s="29">
        <f t="shared" si="8"/>
        <v>48075.48</v>
      </c>
      <c r="K40" s="29">
        <f aca="true" t="shared" si="9" ref="K40:P40">ROUND(K27+K39,5)</f>
        <v>50158.62</v>
      </c>
      <c r="L40" s="29">
        <f t="shared" si="9"/>
        <v>53636.7</v>
      </c>
      <c r="M40" s="60">
        <f t="shared" si="9"/>
        <v>56625.02</v>
      </c>
      <c r="N40" s="60">
        <f t="shared" si="9"/>
        <v>55425.36</v>
      </c>
      <c r="O40" s="60">
        <f t="shared" si="9"/>
        <v>41929.85</v>
      </c>
      <c r="P40" s="60">
        <f t="shared" si="9"/>
        <v>55372.5</v>
      </c>
      <c r="Q40" s="33"/>
    </row>
    <row r="41" spans="1:17" s="9" customFormat="1" ht="25.5" customHeight="1">
      <c r="A41" s="25"/>
      <c r="B41" s="15" t="s">
        <v>20</v>
      </c>
      <c r="C41" s="15"/>
      <c r="D41" s="16"/>
      <c r="E41" s="17"/>
      <c r="F41" s="17"/>
      <c r="G41" s="17"/>
      <c r="H41" s="17"/>
      <c r="I41" s="29"/>
      <c r="J41" s="29"/>
      <c r="K41" s="43"/>
      <c r="L41" s="33"/>
      <c r="M41" s="61"/>
      <c r="N41" s="61"/>
      <c r="O41" s="60"/>
      <c r="P41" s="84"/>
      <c r="Q41" s="33"/>
    </row>
    <row r="42" spans="1:17" s="9" customFormat="1" ht="15.75">
      <c r="A42" s="25"/>
      <c r="B42" s="15"/>
      <c r="C42" s="15"/>
      <c r="D42" s="16" t="s">
        <v>21</v>
      </c>
      <c r="E42" s="17">
        <v>2936.22</v>
      </c>
      <c r="F42" s="29">
        <v>4441.16</v>
      </c>
      <c r="G42" s="17">
        <v>1496.58</v>
      </c>
      <c r="H42" s="17">
        <v>814.2</v>
      </c>
      <c r="I42" s="29">
        <v>1055.91</v>
      </c>
      <c r="J42" s="29">
        <v>799.6</v>
      </c>
      <c r="K42" s="29">
        <v>175</v>
      </c>
      <c r="L42" s="29">
        <v>357.32</v>
      </c>
      <c r="M42" s="60">
        <v>786.68</v>
      </c>
      <c r="N42" s="60">
        <v>25</v>
      </c>
      <c r="O42" s="60">
        <v>222.52</v>
      </c>
      <c r="P42" s="93">
        <v>500</v>
      </c>
      <c r="Q42" s="33"/>
    </row>
    <row r="43" spans="1:17" s="9" customFormat="1" ht="15.75">
      <c r="A43" s="25"/>
      <c r="B43" s="15"/>
      <c r="C43" s="15"/>
      <c r="D43" s="16" t="s">
        <v>22</v>
      </c>
      <c r="E43" s="17">
        <v>2603.42</v>
      </c>
      <c r="F43" s="29">
        <v>2756.18</v>
      </c>
      <c r="G43" s="17">
        <v>2557.51</v>
      </c>
      <c r="H43" s="17">
        <v>1595.38</v>
      </c>
      <c r="I43" s="29">
        <v>1562.31</v>
      </c>
      <c r="J43" s="29">
        <v>1531.78</v>
      </c>
      <c r="K43" s="29">
        <v>1333.93</v>
      </c>
      <c r="L43" s="29">
        <v>1654.76</v>
      </c>
      <c r="M43" s="60">
        <v>1625.97</v>
      </c>
      <c r="N43" s="60">
        <v>1388.11</v>
      </c>
      <c r="O43" s="60">
        <v>562.25</v>
      </c>
      <c r="P43" s="93">
        <v>1500</v>
      </c>
      <c r="Q43" s="33"/>
    </row>
    <row r="44" spans="1:17" s="9" customFormat="1" ht="15.75">
      <c r="A44" s="25"/>
      <c r="B44" s="15"/>
      <c r="C44" s="15"/>
      <c r="D44" s="16" t="s">
        <v>229</v>
      </c>
      <c r="E44" s="17">
        <v>4240.77</v>
      </c>
      <c r="F44" s="29">
        <v>3516.33</v>
      </c>
      <c r="G44" s="17">
        <v>3798.97</v>
      </c>
      <c r="H44" s="17">
        <v>4896.71</v>
      </c>
      <c r="I44" s="29">
        <v>3787.66</v>
      </c>
      <c r="J44" s="29">
        <v>4060.23</v>
      </c>
      <c r="K44" s="29">
        <v>3452.49</v>
      </c>
      <c r="L44" s="29">
        <v>1367.12</v>
      </c>
      <c r="M44" s="60">
        <v>880.15</v>
      </c>
      <c r="N44" s="60">
        <v>1083.16</v>
      </c>
      <c r="O44" s="60">
        <v>703.16</v>
      </c>
      <c r="P44" s="93">
        <v>1000</v>
      </c>
      <c r="Q44" s="33"/>
    </row>
    <row r="45" spans="1:17" s="9" customFormat="1" ht="15.75">
      <c r="A45" s="25"/>
      <c r="B45" s="15"/>
      <c r="C45" s="15"/>
      <c r="D45" s="16" t="s">
        <v>230</v>
      </c>
      <c r="E45" s="17">
        <v>5229.44</v>
      </c>
      <c r="F45" s="29">
        <v>6679.4</v>
      </c>
      <c r="G45" s="17">
        <v>8575.3</v>
      </c>
      <c r="H45" s="17">
        <v>9048.35</v>
      </c>
      <c r="I45" s="29">
        <v>9081.42</v>
      </c>
      <c r="J45" s="29">
        <v>8039.04</v>
      </c>
      <c r="K45" s="29">
        <v>6469.5</v>
      </c>
      <c r="L45" s="29">
        <v>3518.17</v>
      </c>
      <c r="M45" s="60">
        <v>4966.91</v>
      </c>
      <c r="N45" s="60">
        <v>3493.75</v>
      </c>
      <c r="O45" s="60">
        <v>2173.8</v>
      </c>
      <c r="P45" s="93">
        <v>2500</v>
      </c>
      <c r="Q45" s="33"/>
    </row>
    <row r="46" spans="1:17" s="9" customFormat="1" ht="15.75">
      <c r="A46" s="25"/>
      <c r="B46" s="15"/>
      <c r="C46" s="15"/>
      <c r="D46" s="16" t="s">
        <v>23</v>
      </c>
      <c r="E46" s="17">
        <v>4655</v>
      </c>
      <c r="F46" s="29">
        <v>3275</v>
      </c>
      <c r="G46" s="17">
        <v>2425</v>
      </c>
      <c r="H46" s="17">
        <v>3490</v>
      </c>
      <c r="I46" s="29">
        <v>4026</v>
      </c>
      <c r="J46" s="29">
        <v>8465</v>
      </c>
      <c r="K46" s="29">
        <v>4275.1</v>
      </c>
      <c r="L46" s="29">
        <v>3204</v>
      </c>
      <c r="M46" s="60">
        <v>8370</v>
      </c>
      <c r="N46" s="60">
        <v>3911</v>
      </c>
      <c r="O46" s="60">
        <v>2281</v>
      </c>
      <c r="P46" s="93">
        <v>3500</v>
      </c>
      <c r="Q46" s="82"/>
    </row>
    <row r="47" spans="1:17" s="9" customFormat="1" ht="15.75">
      <c r="A47" s="25"/>
      <c r="B47" s="15"/>
      <c r="C47" s="15"/>
      <c r="D47" s="16" t="s">
        <v>477</v>
      </c>
      <c r="E47" s="17"/>
      <c r="F47" s="29"/>
      <c r="G47" s="17">
        <v>0</v>
      </c>
      <c r="H47" s="17">
        <v>0</v>
      </c>
      <c r="I47" s="29">
        <v>0</v>
      </c>
      <c r="J47" s="29">
        <v>620</v>
      </c>
      <c r="K47" s="29">
        <v>333.64</v>
      </c>
      <c r="L47" s="29">
        <v>787.5</v>
      </c>
      <c r="M47" s="60">
        <v>32.5</v>
      </c>
      <c r="N47" s="60">
        <v>110</v>
      </c>
      <c r="O47" s="60">
        <v>0</v>
      </c>
      <c r="P47" s="93">
        <v>0</v>
      </c>
      <c r="Q47" s="33"/>
    </row>
    <row r="48" spans="1:17" s="9" customFormat="1" ht="15.75">
      <c r="A48" s="25"/>
      <c r="B48" s="15"/>
      <c r="C48" s="15"/>
      <c r="D48" s="16" t="s">
        <v>356</v>
      </c>
      <c r="E48" s="17">
        <v>0</v>
      </c>
      <c r="F48" s="29">
        <v>98.9</v>
      </c>
      <c r="G48" s="17">
        <v>0</v>
      </c>
      <c r="H48" s="17">
        <v>173.75</v>
      </c>
      <c r="I48" s="29">
        <v>1030</v>
      </c>
      <c r="J48" s="29">
        <v>0</v>
      </c>
      <c r="K48" s="29">
        <v>0</v>
      </c>
      <c r="L48" s="29">
        <v>0</v>
      </c>
      <c r="M48" s="60">
        <v>0</v>
      </c>
      <c r="N48" s="60">
        <v>0</v>
      </c>
      <c r="O48" s="60">
        <v>0</v>
      </c>
      <c r="P48" s="93">
        <v>0</v>
      </c>
      <c r="Q48" s="33"/>
    </row>
    <row r="49" spans="1:17" s="9" customFormat="1" ht="15.75">
      <c r="A49" s="25"/>
      <c r="B49" s="15"/>
      <c r="C49" s="15" t="s">
        <v>24</v>
      </c>
      <c r="D49" s="16"/>
      <c r="E49" s="17">
        <f aca="true" t="shared" si="10" ref="E49:J49">ROUND(SUM(E41:E48),5)</f>
        <v>19664.85</v>
      </c>
      <c r="F49" s="17">
        <f t="shared" si="10"/>
        <v>20766.97</v>
      </c>
      <c r="G49" s="17">
        <f t="shared" si="10"/>
        <v>18853.36</v>
      </c>
      <c r="H49" s="17">
        <f t="shared" si="10"/>
        <v>20018.39</v>
      </c>
      <c r="I49" s="29">
        <f t="shared" si="10"/>
        <v>20543.3</v>
      </c>
      <c r="J49" s="29">
        <f t="shared" si="10"/>
        <v>23515.65</v>
      </c>
      <c r="K49" s="29">
        <f>ROUND(SUM(K41:K48),5)</f>
        <v>16039.66</v>
      </c>
      <c r="L49" s="29">
        <f>ROUND(SUM(L42:L48),5)</f>
        <v>10888.87</v>
      </c>
      <c r="M49" s="60">
        <f>ROUND(SUM(M42:M48),5)</f>
        <v>16662.21</v>
      </c>
      <c r="N49" s="60">
        <f>ROUND(SUM(N42:N48),5)</f>
        <v>10011.02</v>
      </c>
      <c r="O49" s="60">
        <f>ROUND(SUM(O42:O48),5)</f>
        <v>5942.73</v>
      </c>
      <c r="P49" s="93">
        <f>ROUND(SUM(P42:P48),5)</f>
        <v>9000</v>
      </c>
      <c r="Q49" s="33"/>
    </row>
    <row r="50" spans="1:17" s="9" customFormat="1" ht="24.75" customHeight="1">
      <c r="A50" s="26"/>
      <c r="B50" s="15" t="s">
        <v>24</v>
      </c>
      <c r="C50" s="15"/>
      <c r="D50" s="16"/>
      <c r="E50" s="17">
        <f aca="true" t="shared" si="11" ref="E50:J50">ROUND(SUM(E42:E48),5)</f>
        <v>19664.85</v>
      </c>
      <c r="F50" s="17">
        <f t="shared" si="11"/>
        <v>20766.97</v>
      </c>
      <c r="G50" s="17">
        <f t="shared" si="11"/>
        <v>18853.36</v>
      </c>
      <c r="H50" s="17">
        <f t="shared" si="11"/>
        <v>20018.39</v>
      </c>
      <c r="I50" s="29">
        <f t="shared" si="11"/>
        <v>20543.3</v>
      </c>
      <c r="J50" s="29">
        <f t="shared" si="11"/>
        <v>23515.65</v>
      </c>
      <c r="K50" s="29">
        <f aca="true" t="shared" si="12" ref="K50:P50">ROUND(SUM(K42:K48),5)</f>
        <v>16039.66</v>
      </c>
      <c r="L50" s="29">
        <f t="shared" si="12"/>
        <v>10888.87</v>
      </c>
      <c r="M50" s="60">
        <f t="shared" si="12"/>
        <v>16662.21</v>
      </c>
      <c r="N50" s="60">
        <f t="shared" si="12"/>
        <v>10011.02</v>
      </c>
      <c r="O50" s="60">
        <f t="shared" si="12"/>
        <v>5942.73</v>
      </c>
      <c r="P50" s="60">
        <f t="shared" si="12"/>
        <v>9000</v>
      </c>
      <c r="Q50" s="33"/>
    </row>
    <row r="51" spans="1:17" s="9" customFormat="1" ht="25.5" customHeight="1">
      <c r="A51" s="25"/>
      <c r="B51" s="15" t="s">
        <v>243</v>
      </c>
      <c r="C51" s="15"/>
      <c r="D51" s="16"/>
      <c r="E51" s="17"/>
      <c r="F51" s="17"/>
      <c r="G51" s="17"/>
      <c r="H51" s="17"/>
      <c r="I51" s="29"/>
      <c r="J51" s="29"/>
      <c r="K51" s="43"/>
      <c r="L51" s="33"/>
      <c r="M51" s="61"/>
      <c r="N51" s="61"/>
      <c r="O51" s="60"/>
      <c r="P51" s="84"/>
      <c r="Q51" s="33"/>
    </row>
    <row r="52" spans="1:17" s="9" customFormat="1" ht="15.75">
      <c r="A52" s="25"/>
      <c r="B52" s="15"/>
      <c r="C52" s="15" t="s">
        <v>25</v>
      </c>
      <c r="D52" s="16"/>
      <c r="E52" s="17"/>
      <c r="F52" s="17"/>
      <c r="G52" s="17"/>
      <c r="H52" s="17"/>
      <c r="I52" s="29"/>
      <c r="J52" s="29"/>
      <c r="K52" s="43"/>
      <c r="L52" s="33"/>
      <c r="M52" s="61"/>
      <c r="N52" s="61"/>
      <c r="O52" s="60"/>
      <c r="P52" s="84"/>
      <c r="Q52" s="33"/>
    </row>
    <row r="53" spans="1:17" s="9" customFormat="1" ht="15.75">
      <c r="A53" s="25"/>
      <c r="B53" s="15"/>
      <c r="C53" s="15"/>
      <c r="D53" s="16" t="s">
        <v>232</v>
      </c>
      <c r="E53" s="17">
        <v>78.42</v>
      </c>
      <c r="F53" s="29">
        <v>21.07</v>
      </c>
      <c r="G53" s="17">
        <v>24.4</v>
      </c>
      <c r="H53" s="17">
        <v>16.22</v>
      </c>
      <c r="I53" s="29">
        <v>17.67</v>
      </c>
      <c r="J53" s="29">
        <v>23.16</v>
      </c>
      <c r="K53" s="29">
        <v>341.79</v>
      </c>
      <c r="L53" s="29">
        <v>652.51</v>
      </c>
      <c r="M53" s="60">
        <v>1677.67</v>
      </c>
      <c r="N53" s="60">
        <v>486.29</v>
      </c>
      <c r="O53" s="90">
        <v>10.68</v>
      </c>
      <c r="P53" s="84">
        <v>12</v>
      </c>
      <c r="Q53" s="33"/>
    </row>
    <row r="54" spans="1:17" s="9" customFormat="1" ht="15.75">
      <c r="A54" s="25"/>
      <c r="B54" s="15"/>
      <c r="C54" s="15"/>
      <c r="D54" s="16" t="s">
        <v>231</v>
      </c>
      <c r="E54" s="17">
        <v>0.86</v>
      </c>
      <c r="F54" s="29">
        <v>0.44</v>
      </c>
      <c r="G54" s="17">
        <v>0.36</v>
      </c>
      <c r="H54" s="17">
        <v>0.32</v>
      </c>
      <c r="I54" s="29">
        <v>0.2</v>
      </c>
      <c r="J54" s="29">
        <v>0.43</v>
      </c>
      <c r="K54" s="29">
        <v>3.72</v>
      </c>
      <c r="L54" s="29">
        <v>8.92</v>
      </c>
      <c r="M54" s="60">
        <v>21.69</v>
      </c>
      <c r="N54" s="60">
        <v>6.59</v>
      </c>
      <c r="O54" s="92">
        <v>0.1</v>
      </c>
      <c r="P54" s="84">
        <v>0</v>
      </c>
      <c r="Q54" s="33"/>
    </row>
    <row r="55" spans="1:17" s="9" customFormat="1" ht="15.75">
      <c r="A55" s="25"/>
      <c r="B55" s="15"/>
      <c r="C55" s="15"/>
      <c r="D55" s="16" t="s">
        <v>233</v>
      </c>
      <c r="E55" s="17">
        <v>1.87</v>
      </c>
      <c r="F55" s="29">
        <v>1.59</v>
      </c>
      <c r="G55" s="17">
        <v>2.93</v>
      </c>
      <c r="H55" s="17">
        <v>2</v>
      </c>
      <c r="I55" s="29">
        <v>1.97</v>
      </c>
      <c r="J55" s="29">
        <v>2.26</v>
      </c>
      <c r="K55" s="29">
        <v>3.09</v>
      </c>
      <c r="L55" s="29">
        <v>4.79</v>
      </c>
      <c r="M55" s="60">
        <v>1.98</v>
      </c>
      <c r="N55" s="60">
        <v>3.71</v>
      </c>
      <c r="O55" s="91">
        <v>2.17</v>
      </c>
      <c r="P55" s="84">
        <v>0</v>
      </c>
      <c r="Q55" s="33"/>
    </row>
    <row r="56" spans="1:17" s="9" customFormat="1" ht="15.75">
      <c r="A56" s="25"/>
      <c r="B56" s="15"/>
      <c r="C56" s="15"/>
      <c r="D56" s="16" t="s">
        <v>252</v>
      </c>
      <c r="E56" s="17">
        <v>5435.24</v>
      </c>
      <c r="F56" s="29">
        <v>4141.21</v>
      </c>
      <c r="G56" s="17">
        <v>4513.42</v>
      </c>
      <c r="H56" s="17">
        <v>4398.42</v>
      </c>
      <c r="I56" s="29">
        <v>4515.62</v>
      </c>
      <c r="J56" s="29">
        <v>4518.77</v>
      </c>
      <c r="K56" s="29">
        <v>828.61</v>
      </c>
      <c r="L56" s="29">
        <v>1026.43</v>
      </c>
      <c r="M56" s="60">
        <v>0</v>
      </c>
      <c r="N56" s="60">
        <v>0</v>
      </c>
      <c r="O56" s="60">
        <v>0</v>
      </c>
      <c r="P56" s="84">
        <v>0</v>
      </c>
      <c r="Q56" s="33"/>
    </row>
    <row r="57" spans="1:17" s="9" customFormat="1" ht="15.75">
      <c r="A57" s="25"/>
      <c r="B57" s="15"/>
      <c r="C57" s="15"/>
      <c r="D57" s="16" t="s">
        <v>234</v>
      </c>
      <c r="E57" s="17">
        <v>85.52</v>
      </c>
      <c r="F57" s="29">
        <v>0</v>
      </c>
      <c r="G57" s="17">
        <v>0</v>
      </c>
      <c r="H57" s="17">
        <v>0</v>
      </c>
      <c r="I57" s="29">
        <v>0</v>
      </c>
      <c r="J57" s="29">
        <v>0</v>
      </c>
      <c r="K57" s="29">
        <v>0</v>
      </c>
      <c r="L57" s="29">
        <v>0</v>
      </c>
      <c r="M57" s="60">
        <v>0</v>
      </c>
      <c r="N57" s="60">
        <v>0</v>
      </c>
      <c r="O57" s="60">
        <v>0</v>
      </c>
      <c r="P57" s="84">
        <v>0</v>
      </c>
      <c r="Q57" s="33"/>
    </row>
    <row r="58" spans="1:17" s="9" customFormat="1" ht="15.75">
      <c r="A58" s="25"/>
      <c r="B58" s="15"/>
      <c r="C58" s="15"/>
      <c r="D58" s="16" t="s">
        <v>235</v>
      </c>
      <c r="E58" s="17">
        <v>10.94</v>
      </c>
      <c r="F58" s="29">
        <v>6.07</v>
      </c>
      <c r="G58" s="17">
        <v>5.19</v>
      </c>
      <c r="H58" s="17">
        <v>5.38</v>
      </c>
      <c r="I58" s="29">
        <v>6.81</v>
      </c>
      <c r="J58" s="29">
        <v>11.98</v>
      </c>
      <c r="K58" s="29">
        <v>157.01</v>
      </c>
      <c r="L58" s="29">
        <v>367.88</v>
      </c>
      <c r="M58" s="60">
        <v>306.91</v>
      </c>
      <c r="N58" s="60">
        <v>50.48</v>
      </c>
      <c r="O58" s="60">
        <v>1.09</v>
      </c>
      <c r="P58" s="84">
        <v>0</v>
      </c>
      <c r="Q58" s="33"/>
    </row>
    <row r="59" spans="1:17" s="9" customFormat="1" ht="15.75">
      <c r="A59" s="25"/>
      <c r="B59" s="15"/>
      <c r="C59" s="15"/>
      <c r="D59" s="16" t="s">
        <v>253</v>
      </c>
      <c r="E59" s="17">
        <v>16270.45</v>
      </c>
      <c r="F59" s="29">
        <v>10042.57</v>
      </c>
      <c r="G59" s="17">
        <v>9971.09</v>
      </c>
      <c r="H59" s="17">
        <v>9896.19</v>
      </c>
      <c r="I59" s="29">
        <v>7356.63</v>
      </c>
      <c r="J59" s="29">
        <v>12045.76</v>
      </c>
      <c r="K59" s="29">
        <v>13691.28</v>
      </c>
      <c r="L59" s="29">
        <v>13156.58</v>
      </c>
      <c r="M59" s="60">
        <v>15395.27</v>
      </c>
      <c r="N59" s="60">
        <v>17708.47</v>
      </c>
      <c r="O59" s="60">
        <v>9793.33</v>
      </c>
      <c r="P59" s="84">
        <v>10000</v>
      </c>
      <c r="Q59" s="82" t="s">
        <v>596</v>
      </c>
    </row>
    <row r="60" spans="1:17" s="9" customFormat="1" ht="15.75">
      <c r="A60" s="25"/>
      <c r="B60" s="15"/>
      <c r="C60" s="15"/>
      <c r="D60" s="16" t="s">
        <v>279</v>
      </c>
      <c r="E60" s="17">
        <v>0.91</v>
      </c>
      <c r="F60" s="29">
        <v>0.91</v>
      </c>
      <c r="G60" s="17">
        <v>0.92</v>
      </c>
      <c r="H60" s="17">
        <v>0.91</v>
      </c>
      <c r="I60" s="29">
        <v>0.91</v>
      </c>
      <c r="J60" s="29">
        <v>0.91</v>
      </c>
      <c r="K60" s="29">
        <v>0.92</v>
      </c>
      <c r="L60" s="29">
        <v>0.92</v>
      </c>
      <c r="M60" s="60">
        <v>0.92</v>
      </c>
      <c r="N60" s="60">
        <v>0.92</v>
      </c>
      <c r="O60" s="60">
        <v>0.68</v>
      </c>
      <c r="P60" s="84">
        <v>0</v>
      </c>
      <c r="Q60" s="33"/>
    </row>
    <row r="61" spans="1:17" s="9" customFormat="1" ht="15.75">
      <c r="A61" s="25"/>
      <c r="B61" s="15"/>
      <c r="C61" s="15"/>
      <c r="D61" s="16" t="s">
        <v>255</v>
      </c>
      <c r="E61" s="17">
        <v>3399.68</v>
      </c>
      <c r="F61" s="29">
        <v>2505.33</v>
      </c>
      <c r="G61" s="17">
        <v>3719.2</v>
      </c>
      <c r="H61" s="17">
        <v>1532.42</v>
      </c>
      <c r="I61" s="29">
        <v>0</v>
      </c>
      <c r="J61" s="29">
        <v>0</v>
      </c>
      <c r="K61" s="29">
        <v>0</v>
      </c>
      <c r="L61" s="29">
        <v>0</v>
      </c>
      <c r="M61" s="60">
        <v>0</v>
      </c>
      <c r="N61" s="60">
        <v>5153.86</v>
      </c>
      <c r="O61" s="60">
        <v>7300.53</v>
      </c>
      <c r="P61" s="84">
        <v>0</v>
      </c>
      <c r="Q61" s="33"/>
    </row>
    <row r="62" spans="1:17" s="9" customFormat="1" ht="15.75">
      <c r="A62" s="25"/>
      <c r="B62" s="15"/>
      <c r="C62" s="15"/>
      <c r="D62" s="16" t="s">
        <v>394</v>
      </c>
      <c r="E62" s="17">
        <v>1.23</v>
      </c>
      <c r="F62" s="29">
        <v>0</v>
      </c>
      <c r="G62" s="17">
        <v>0</v>
      </c>
      <c r="H62" s="17">
        <v>0</v>
      </c>
      <c r="I62" s="29">
        <v>0</v>
      </c>
      <c r="J62" s="29">
        <v>0</v>
      </c>
      <c r="K62" s="29">
        <v>0</v>
      </c>
      <c r="L62" s="29">
        <v>0</v>
      </c>
      <c r="M62" s="60">
        <v>0</v>
      </c>
      <c r="N62" s="60">
        <v>0</v>
      </c>
      <c r="O62" s="60">
        <v>0</v>
      </c>
      <c r="P62" s="84">
        <v>0</v>
      </c>
      <c r="Q62" s="33"/>
    </row>
    <row r="63" spans="1:17" s="9" customFormat="1" ht="15.75">
      <c r="A63" s="25"/>
      <c r="B63" s="15"/>
      <c r="C63" s="15"/>
      <c r="D63" s="16" t="s">
        <v>343</v>
      </c>
      <c r="E63" s="17">
        <v>0.86</v>
      </c>
      <c r="F63" s="29">
        <v>0.06</v>
      </c>
      <c r="G63" s="17">
        <v>0</v>
      </c>
      <c r="H63" s="17">
        <v>0</v>
      </c>
      <c r="I63" s="29">
        <v>0</v>
      </c>
      <c r="J63" s="29">
        <v>0</v>
      </c>
      <c r="K63" s="29">
        <v>0</v>
      </c>
      <c r="L63" s="29">
        <v>0</v>
      </c>
      <c r="M63" s="60">
        <v>0</v>
      </c>
      <c r="N63" s="60">
        <v>0</v>
      </c>
      <c r="O63" s="60">
        <v>0</v>
      </c>
      <c r="P63" s="84">
        <v>0</v>
      </c>
      <c r="Q63" s="33"/>
    </row>
    <row r="64" spans="1:17" s="9" customFormat="1" ht="15.75">
      <c r="A64" s="25"/>
      <c r="B64" s="15"/>
      <c r="C64" s="15"/>
      <c r="D64" s="16" t="s">
        <v>344</v>
      </c>
      <c r="E64" s="17">
        <v>3.33</v>
      </c>
      <c r="F64" s="29">
        <v>3.19</v>
      </c>
      <c r="G64" s="17">
        <v>2.47</v>
      </c>
      <c r="H64" s="17">
        <v>0</v>
      </c>
      <c r="I64" s="29">
        <v>0</v>
      </c>
      <c r="J64" s="29">
        <v>0</v>
      </c>
      <c r="K64" s="29">
        <v>0</v>
      </c>
      <c r="L64" s="29">
        <v>0</v>
      </c>
      <c r="M64" s="60">
        <v>0</v>
      </c>
      <c r="N64" s="60">
        <v>0</v>
      </c>
      <c r="O64" s="60">
        <v>0</v>
      </c>
      <c r="P64" s="84">
        <v>0</v>
      </c>
      <c r="Q64" s="33"/>
    </row>
    <row r="65" spans="1:17" s="9" customFormat="1" ht="15.75">
      <c r="A65" s="25"/>
      <c r="B65" s="15"/>
      <c r="C65" s="15"/>
      <c r="D65" s="16" t="s">
        <v>442</v>
      </c>
      <c r="E65" s="17">
        <v>448.43</v>
      </c>
      <c r="F65" s="29">
        <v>379.26</v>
      </c>
      <c r="G65" s="17">
        <v>175.75</v>
      </c>
      <c r="H65" s="17">
        <v>0.26</v>
      </c>
      <c r="I65" s="29">
        <v>0</v>
      </c>
      <c r="J65" s="29">
        <v>0</v>
      </c>
      <c r="K65" s="29">
        <v>0</v>
      </c>
      <c r="L65" s="29">
        <v>0</v>
      </c>
      <c r="M65" s="60">
        <v>0</v>
      </c>
      <c r="N65" s="60">
        <v>0</v>
      </c>
      <c r="O65" s="60">
        <v>0</v>
      </c>
      <c r="P65" s="84">
        <v>0</v>
      </c>
      <c r="Q65" s="33"/>
    </row>
    <row r="66" spans="1:17" s="9" customFormat="1" ht="15.75">
      <c r="A66" s="25"/>
      <c r="B66" s="15"/>
      <c r="C66" s="15"/>
      <c r="D66" s="16" t="s">
        <v>357</v>
      </c>
      <c r="E66" s="17">
        <v>97.76</v>
      </c>
      <c r="F66" s="29">
        <v>1287</v>
      </c>
      <c r="G66" s="17">
        <v>719.14</v>
      </c>
      <c r="H66" s="17">
        <v>374.31</v>
      </c>
      <c r="I66" s="29">
        <v>356.21</v>
      </c>
      <c r="J66" s="29">
        <v>354.9</v>
      </c>
      <c r="K66" s="29">
        <v>355.13</v>
      </c>
      <c r="L66" s="29">
        <v>355.73</v>
      </c>
      <c r="M66" s="60">
        <v>437.72</v>
      </c>
      <c r="N66" s="60">
        <v>410.45</v>
      </c>
      <c r="O66" s="60">
        <v>2.49</v>
      </c>
      <c r="P66" s="84">
        <v>0</v>
      </c>
      <c r="Q66" s="33"/>
    </row>
    <row r="67" spans="1:17" s="9" customFormat="1" ht="15.75">
      <c r="A67" s="25"/>
      <c r="B67" s="15"/>
      <c r="C67" s="15"/>
      <c r="D67" s="16" t="s">
        <v>358</v>
      </c>
      <c r="E67" s="17">
        <v>74.72</v>
      </c>
      <c r="F67" s="29">
        <v>1596.03</v>
      </c>
      <c r="G67" s="17">
        <v>1178.61</v>
      </c>
      <c r="H67" s="17">
        <v>1209.24</v>
      </c>
      <c r="I67" s="29">
        <v>928.13</v>
      </c>
      <c r="J67" s="29">
        <v>821.69</v>
      </c>
      <c r="K67" s="29">
        <v>845.16</v>
      </c>
      <c r="L67" s="29">
        <v>1465.7</v>
      </c>
      <c r="M67" s="60">
        <v>2656.72</v>
      </c>
      <c r="N67" s="60">
        <v>2630.38</v>
      </c>
      <c r="O67" s="60">
        <v>1883.39</v>
      </c>
      <c r="P67" s="84">
        <v>2000</v>
      </c>
      <c r="Q67" s="33"/>
    </row>
    <row r="68" spans="1:17" s="9" customFormat="1" ht="15.75">
      <c r="A68" s="25"/>
      <c r="B68" s="15"/>
      <c r="C68" s="15"/>
      <c r="D68" s="16" t="s">
        <v>370</v>
      </c>
      <c r="E68" s="17">
        <v>0</v>
      </c>
      <c r="F68" s="29">
        <v>0</v>
      </c>
      <c r="G68" s="17">
        <v>0.28</v>
      </c>
      <c r="H68" s="17">
        <v>0.39</v>
      </c>
      <c r="I68" s="29">
        <v>0.34</v>
      </c>
      <c r="J68" s="29">
        <v>0.34</v>
      </c>
      <c r="K68" s="29">
        <v>0.36</v>
      </c>
      <c r="L68" s="29">
        <v>0.33</v>
      </c>
      <c r="M68" s="60">
        <v>0.37</v>
      </c>
      <c r="N68" s="60">
        <v>0.75</v>
      </c>
      <c r="O68" s="60">
        <v>0.56</v>
      </c>
      <c r="P68" s="84">
        <v>0</v>
      </c>
      <c r="Q68" s="33"/>
    </row>
    <row r="69" spans="1:17" s="9" customFormat="1" ht="15.75">
      <c r="A69" s="25"/>
      <c r="B69" s="15"/>
      <c r="C69" s="15"/>
      <c r="D69" s="16" t="s">
        <v>450</v>
      </c>
      <c r="E69" s="17"/>
      <c r="F69" s="29">
        <v>0</v>
      </c>
      <c r="G69" s="17">
        <v>0</v>
      </c>
      <c r="H69" s="17">
        <v>14.39</v>
      </c>
      <c r="I69" s="29">
        <v>0.48</v>
      </c>
      <c r="J69" s="29">
        <v>0</v>
      </c>
      <c r="K69" s="29">
        <v>0</v>
      </c>
      <c r="L69" s="29">
        <v>0</v>
      </c>
      <c r="M69" s="60">
        <v>0</v>
      </c>
      <c r="N69" s="60">
        <v>0</v>
      </c>
      <c r="O69" s="60">
        <v>0</v>
      </c>
      <c r="P69" s="84">
        <v>0</v>
      </c>
      <c r="Q69" s="33"/>
    </row>
    <row r="70" spans="1:17" s="9" customFormat="1" ht="15.75">
      <c r="A70" s="25"/>
      <c r="B70" s="15"/>
      <c r="C70" s="15"/>
      <c r="D70" s="16" t="s">
        <v>478</v>
      </c>
      <c r="E70" s="17"/>
      <c r="F70" s="29"/>
      <c r="G70" s="17">
        <v>0</v>
      </c>
      <c r="H70" s="17">
        <v>0</v>
      </c>
      <c r="I70" s="29">
        <v>0</v>
      </c>
      <c r="J70" s="29">
        <v>0.66</v>
      </c>
      <c r="K70" s="29">
        <v>0</v>
      </c>
      <c r="L70" s="29">
        <v>0</v>
      </c>
      <c r="M70" s="60">
        <v>0</v>
      </c>
      <c r="N70" s="60">
        <v>0</v>
      </c>
      <c r="O70" s="60">
        <v>0</v>
      </c>
      <c r="P70" s="84">
        <v>0</v>
      </c>
      <c r="Q70" s="33"/>
    </row>
    <row r="71" spans="1:17" s="9" customFormat="1" ht="15.75">
      <c r="A71" s="25"/>
      <c r="B71" s="15"/>
      <c r="C71" s="15"/>
      <c r="D71" s="16" t="s">
        <v>479</v>
      </c>
      <c r="E71" s="17"/>
      <c r="F71" s="29"/>
      <c r="G71" s="17">
        <v>0</v>
      </c>
      <c r="H71" s="17">
        <v>0</v>
      </c>
      <c r="I71" s="29">
        <v>0</v>
      </c>
      <c r="J71" s="29">
        <v>7.23</v>
      </c>
      <c r="K71" s="29">
        <v>5.06</v>
      </c>
      <c r="L71" s="29">
        <v>0</v>
      </c>
      <c r="M71" s="60">
        <v>0</v>
      </c>
      <c r="N71" s="60">
        <v>0</v>
      </c>
      <c r="O71" s="60">
        <v>0</v>
      </c>
      <c r="P71" s="84">
        <v>0</v>
      </c>
      <c r="Q71" s="33"/>
    </row>
    <row r="72" spans="1:17" s="9" customFormat="1" ht="15.75">
      <c r="A72" s="25"/>
      <c r="B72" s="15"/>
      <c r="C72" s="15"/>
      <c r="D72" s="16" t="s">
        <v>528</v>
      </c>
      <c r="E72" s="17"/>
      <c r="F72" s="29"/>
      <c r="G72" s="17"/>
      <c r="H72" s="17"/>
      <c r="I72" s="29">
        <v>0</v>
      </c>
      <c r="J72" s="29">
        <v>0</v>
      </c>
      <c r="K72" s="29">
        <v>0</v>
      </c>
      <c r="L72" s="29">
        <v>1.75</v>
      </c>
      <c r="M72" s="60">
        <v>2.39</v>
      </c>
      <c r="N72" s="60">
        <v>0</v>
      </c>
      <c r="O72" s="60">
        <v>0</v>
      </c>
      <c r="P72" s="84">
        <v>0</v>
      </c>
      <c r="Q72" s="33"/>
    </row>
    <row r="73" spans="1:17" s="9" customFormat="1" ht="15.75">
      <c r="A73" s="25"/>
      <c r="B73" s="15"/>
      <c r="C73" s="15"/>
      <c r="D73" s="16" t="s">
        <v>535</v>
      </c>
      <c r="E73" s="17"/>
      <c r="F73" s="29"/>
      <c r="G73" s="17"/>
      <c r="H73" s="17"/>
      <c r="I73" s="29"/>
      <c r="J73" s="29">
        <v>0</v>
      </c>
      <c r="K73" s="29">
        <v>0</v>
      </c>
      <c r="L73" s="29">
        <v>0</v>
      </c>
      <c r="M73" s="60">
        <v>180.85</v>
      </c>
      <c r="N73" s="60">
        <v>299.91</v>
      </c>
      <c r="O73" s="60">
        <v>0.01</v>
      </c>
      <c r="P73" s="84">
        <v>0</v>
      </c>
      <c r="Q73" s="33"/>
    </row>
    <row r="74" spans="1:17" s="9" customFormat="1" ht="15.75">
      <c r="A74" s="25"/>
      <c r="B74" s="15"/>
      <c r="C74" s="15" t="s">
        <v>26</v>
      </c>
      <c r="D74" s="16"/>
      <c r="E74" s="17">
        <f>ROUND(SUM(E53:E68),5)</f>
        <v>25910.22</v>
      </c>
      <c r="F74" s="17">
        <f>ROUND(SUM(F53:F69),5)</f>
        <v>19984.73</v>
      </c>
      <c r="G74" s="29">
        <f>ROUND(SUM(G53:G71),5)</f>
        <v>20313.76</v>
      </c>
      <c r="H74" s="29">
        <f>ROUND(SUM(H53:H71),5)</f>
        <v>17450.45</v>
      </c>
      <c r="I74" s="29">
        <f>ROUND(SUM(I53:I72),5)</f>
        <v>13184.97</v>
      </c>
      <c r="J74" s="29">
        <f aca="true" t="shared" si="13" ref="J74:P74">ROUND(SUM(J53:J73),5)</f>
        <v>17788.09</v>
      </c>
      <c r="K74" s="29">
        <f t="shared" si="13"/>
        <v>16232.13</v>
      </c>
      <c r="L74" s="29">
        <f t="shared" si="13"/>
        <v>17041.54</v>
      </c>
      <c r="M74" s="29">
        <f t="shared" si="13"/>
        <v>20682.49</v>
      </c>
      <c r="N74" s="29">
        <f t="shared" si="13"/>
        <v>26751.81</v>
      </c>
      <c r="O74" s="29">
        <f>ROUND(SUM(O53:O73),5)</f>
        <v>18995.03</v>
      </c>
      <c r="P74" s="29">
        <f t="shared" si="13"/>
        <v>12012</v>
      </c>
      <c r="Q74" s="33"/>
    </row>
    <row r="75" spans="1:17" s="9" customFormat="1" ht="25.5" customHeight="1">
      <c r="A75" s="25"/>
      <c r="B75" s="15"/>
      <c r="C75" s="15" t="s">
        <v>27</v>
      </c>
      <c r="D75" s="16"/>
      <c r="E75" s="17"/>
      <c r="F75" s="17"/>
      <c r="G75" s="17"/>
      <c r="H75" s="17"/>
      <c r="I75" s="29"/>
      <c r="J75" s="29"/>
      <c r="K75" s="29"/>
      <c r="L75" s="43"/>
      <c r="M75" s="61"/>
      <c r="N75" s="61"/>
      <c r="O75" s="60"/>
      <c r="P75" s="84"/>
      <c r="Q75" s="33"/>
    </row>
    <row r="76" spans="1:17" s="9" customFormat="1" ht="15.75">
      <c r="A76" s="25"/>
      <c r="B76" s="15"/>
      <c r="C76" s="15"/>
      <c r="D76" s="16" t="s">
        <v>463</v>
      </c>
      <c r="E76" s="17">
        <v>7200</v>
      </c>
      <c r="F76" s="29">
        <v>7200</v>
      </c>
      <c r="G76" s="17">
        <v>7200</v>
      </c>
      <c r="H76" s="17">
        <v>7200</v>
      </c>
      <c r="I76" s="29">
        <v>7200</v>
      </c>
      <c r="J76" s="29">
        <v>7200</v>
      </c>
      <c r="K76" s="29">
        <v>7800</v>
      </c>
      <c r="L76" s="29">
        <v>7800</v>
      </c>
      <c r="M76" s="60">
        <v>7800</v>
      </c>
      <c r="N76" s="60">
        <v>7800</v>
      </c>
      <c r="O76" s="60">
        <v>8400</v>
      </c>
      <c r="P76" s="84">
        <v>8400</v>
      </c>
      <c r="Q76" s="82" t="s">
        <v>571</v>
      </c>
    </row>
    <row r="77" spans="1:17" s="9" customFormat="1" ht="15.75">
      <c r="A77" s="25"/>
      <c r="B77" s="15"/>
      <c r="C77" s="15"/>
      <c r="D77" s="16" t="s">
        <v>236</v>
      </c>
      <c r="E77" s="17">
        <v>1500</v>
      </c>
      <c r="F77" s="29">
        <v>1375</v>
      </c>
      <c r="G77" s="17">
        <v>0</v>
      </c>
      <c r="H77" s="17">
        <v>0</v>
      </c>
      <c r="I77" s="29">
        <v>0</v>
      </c>
      <c r="J77" s="29">
        <v>0</v>
      </c>
      <c r="K77" s="29">
        <v>0</v>
      </c>
      <c r="L77" s="29">
        <v>172.54</v>
      </c>
      <c r="M77" s="60">
        <v>825</v>
      </c>
      <c r="N77" s="60">
        <v>975</v>
      </c>
      <c r="O77" s="60">
        <v>675</v>
      </c>
      <c r="P77" s="84">
        <v>825</v>
      </c>
      <c r="Q77" s="82" t="s">
        <v>591</v>
      </c>
    </row>
    <row r="78" spans="1:17" s="9" customFormat="1" ht="15.75">
      <c r="A78" s="25"/>
      <c r="B78" s="15"/>
      <c r="C78" s="15"/>
      <c r="D78" s="16" t="s">
        <v>392</v>
      </c>
      <c r="E78" s="17">
        <v>0</v>
      </c>
      <c r="F78" s="29">
        <v>0</v>
      </c>
      <c r="G78" s="17">
        <v>0</v>
      </c>
      <c r="H78" s="17">
        <v>0</v>
      </c>
      <c r="I78" s="29">
        <v>0</v>
      </c>
      <c r="J78" s="29">
        <v>0</v>
      </c>
      <c r="K78" s="29">
        <v>598.84</v>
      </c>
      <c r="L78" s="29">
        <v>166.11</v>
      </c>
      <c r="M78" s="60">
        <v>0</v>
      </c>
      <c r="N78" s="60">
        <v>575</v>
      </c>
      <c r="O78" s="60">
        <v>0</v>
      </c>
      <c r="P78" s="84">
        <v>500</v>
      </c>
      <c r="Q78" s="82" t="s">
        <v>570</v>
      </c>
    </row>
    <row r="79" spans="1:17" s="9" customFormat="1" ht="15.75">
      <c r="A79" s="25"/>
      <c r="B79" s="15"/>
      <c r="C79" s="15" t="s">
        <v>28</v>
      </c>
      <c r="D79" s="16"/>
      <c r="E79" s="17">
        <f aca="true" t="shared" si="14" ref="E79:J79">ROUND(SUM(E76:E78),5)</f>
        <v>8700</v>
      </c>
      <c r="F79" s="17">
        <f t="shared" si="14"/>
        <v>8575</v>
      </c>
      <c r="G79" s="17">
        <f t="shared" si="14"/>
        <v>7200</v>
      </c>
      <c r="H79" s="17">
        <f t="shared" si="14"/>
        <v>7200</v>
      </c>
      <c r="I79" s="29">
        <f t="shared" si="14"/>
        <v>7200</v>
      </c>
      <c r="J79" s="29">
        <f t="shared" si="14"/>
        <v>7200</v>
      </c>
      <c r="K79" s="29">
        <f aca="true" t="shared" si="15" ref="K79:P79">ROUND(SUM(K76:K78),5)</f>
        <v>8398.84</v>
      </c>
      <c r="L79" s="29">
        <f t="shared" si="15"/>
        <v>8138.65</v>
      </c>
      <c r="M79" s="60">
        <f t="shared" si="15"/>
        <v>8625</v>
      </c>
      <c r="N79" s="60">
        <f t="shared" si="15"/>
        <v>9350</v>
      </c>
      <c r="O79" s="60">
        <f t="shared" si="15"/>
        <v>9075</v>
      </c>
      <c r="P79" s="60">
        <f t="shared" si="15"/>
        <v>9725</v>
      </c>
      <c r="Q79" s="34"/>
    </row>
    <row r="80" spans="1:17" s="9" customFormat="1" ht="25.5" customHeight="1">
      <c r="A80" s="25"/>
      <c r="B80" s="15" t="s">
        <v>242</v>
      </c>
      <c r="C80" s="15"/>
      <c r="D80" s="16"/>
      <c r="E80" s="17">
        <f aca="true" t="shared" si="16" ref="E80:J80">ROUND(+E74+E79,5)</f>
        <v>34610.22</v>
      </c>
      <c r="F80" s="17">
        <f t="shared" si="16"/>
        <v>28559.73</v>
      </c>
      <c r="G80" s="17">
        <f t="shared" si="16"/>
        <v>27513.76</v>
      </c>
      <c r="H80" s="17">
        <f t="shared" si="16"/>
        <v>24650.45</v>
      </c>
      <c r="I80" s="29">
        <f t="shared" si="16"/>
        <v>20384.97</v>
      </c>
      <c r="J80" s="29">
        <f t="shared" si="16"/>
        <v>24988.09</v>
      </c>
      <c r="K80" s="29">
        <f aca="true" t="shared" si="17" ref="K80:P80">ROUND(+K74+K79,5)</f>
        <v>24630.97</v>
      </c>
      <c r="L80" s="29">
        <f t="shared" si="17"/>
        <v>25180.19</v>
      </c>
      <c r="M80" s="60">
        <f t="shared" si="17"/>
        <v>29307.49</v>
      </c>
      <c r="N80" s="60">
        <f t="shared" si="17"/>
        <v>36101.81</v>
      </c>
      <c r="O80" s="60">
        <f t="shared" si="17"/>
        <v>28070.03</v>
      </c>
      <c r="P80" s="60">
        <f t="shared" si="17"/>
        <v>21737</v>
      </c>
      <c r="Q80" s="33"/>
    </row>
    <row r="81" spans="1:17" s="9" customFormat="1" ht="25.5" customHeight="1">
      <c r="A81" s="25"/>
      <c r="B81" s="15" t="s">
        <v>29</v>
      </c>
      <c r="C81" s="15"/>
      <c r="D81" s="16"/>
      <c r="E81" s="17"/>
      <c r="F81" s="17"/>
      <c r="G81" s="17"/>
      <c r="H81" s="17"/>
      <c r="I81" s="29"/>
      <c r="J81" s="29"/>
      <c r="K81" s="29"/>
      <c r="L81" s="43"/>
      <c r="M81" s="61"/>
      <c r="N81" s="61"/>
      <c r="O81" s="60"/>
      <c r="P81" s="84"/>
      <c r="Q81" s="33"/>
    </row>
    <row r="82" spans="1:17" s="9" customFormat="1" ht="14.25" customHeight="1">
      <c r="A82" s="25"/>
      <c r="B82" s="15"/>
      <c r="C82" s="15" t="s">
        <v>295</v>
      </c>
      <c r="D82" s="16"/>
      <c r="E82" s="17"/>
      <c r="F82" s="17"/>
      <c r="G82" s="17"/>
      <c r="H82" s="17"/>
      <c r="I82" s="29"/>
      <c r="J82" s="29"/>
      <c r="K82" s="29"/>
      <c r="L82" s="43"/>
      <c r="M82" s="61"/>
      <c r="N82" s="61"/>
      <c r="O82" s="60"/>
      <c r="P82" s="84"/>
      <c r="Q82" s="33"/>
    </row>
    <row r="83" spans="1:17" s="9" customFormat="1" ht="15" customHeight="1">
      <c r="A83" s="25"/>
      <c r="B83" s="15"/>
      <c r="C83" s="15"/>
      <c r="D83" s="16" t="s">
        <v>297</v>
      </c>
      <c r="E83" s="17">
        <v>0</v>
      </c>
      <c r="F83" s="17">
        <v>0</v>
      </c>
      <c r="G83" s="17">
        <v>0</v>
      </c>
      <c r="H83" s="17">
        <v>0</v>
      </c>
      <c r="I83" s="29">
        <v>0</v>
      </c>
      <c r="J83" s="29">
        <v>0</v>
      </c>
      <c r="K83" s="29">
        <v>0</v>
      </c>
      <c r="L83" s="29">
        <v>0</v>
      </c>
      <c r="M83" s="60">
        <v>0</v>
      </c>
      <c r="N83" s="60">
        <v>0</v>
      </c>
      <c r="O83" s="60">
        <v>0</v>
      </c>
      <c r="P83" s="84">
        <v>0</v>
      </c>
      <c r="Q83" s="33"/>
    </row>
    <row r="84" spans="1:17" s="9" customFormat="1" ht="17.25" customHeight="1">
      <c r="A84" s="25"/>
      <c r="B84" s="15"/>
      <c r="C84" s="15"/>
      <c r="D84" s="16" t="s">
        <v>300</v>
      </c>
      <c r="E84" s="17">
        <v>0</v>
      </c>
      <c r="F84" s="17">
        <v>0</v>
      </c>
      <c r="G84" s="17">
        <v>0</v>
      </c>
      <c r="H84" s="17">
        <v>0</v>
      </c>
      <c r="I84" s="29">
        <v>0</v>
      </c>
      <c r="J84" s="29">
        <v>0</v>
      </c>
      <c r="K84" s="29">
        <v>0</v>
      </c>
      <c r="L84" s="29">
        <v>0</v>
      </c>
      <c r="M84" s="60">
        <v>0</v>
      </c>
      <c r="N84" s="60">
        <v>0</v>
      </c>
      <c r="O84" s="60">
        <v>0</v>
      </c>
      <c r="P84" s="84">
        <v>0</v>
      </c>
      <c r="Q84" s="33"/>
    </row>
    <row r="85" spans="1:17" s="9" customFormat="1" ht="15" customHeight="1">
      <c r="A85" s="25"/>
      <c r="B85" s="15"/>
      <c r="C85" s="15"/>
      <c r="D85" s="16" t="s">
        <v>325</v>
      </c>
      <c r="E85" s="17">
        <v>2000</v>
      </c>
      <c r="F85" s="17">
        <v>2000</v>
      </c>
      <c r="G85" s="17">
        <v>2000</v>
      </c>
      <c r="H85" s="17">
        <v>2000</v>
      </c>
      <c r="I85" s="29">
        <v>2000</v>
      </c>
      <c r="J85" s="29">
        <v>2000</v>
      </c>
      <c r="K85" s="29">
        <v>2000</v>
      </c>
      <c r="L85" s="29">
        <v>1000</v>
      </c>
      <c r="M85" s="60">
        <v>1000</v>
      </c>
      <c r="N85" s="60">
        <v>0</v>
      </c>
      <c r="O85" s="60">
        <v>0</v>
      </c>
      <c r="P85" s="84">
        <v>1000</v>
      </c>
      <c r="Q85" s="33"/>
    </row>
    <row r="86" spans="1:17" s="9" customFormat="1" ht="15" customHeight="1">
      <c r="A86" s="25"/>
      <c r="B86" s="15"/>
      <c r="C86" s="15"/>
      <c r="D86" s="16" t="s">
        <v>326</v>
      </c>
      <c r="E86" s="17">
        <v>0</v>
      </c>
      <c r="F86" s="17">
        <v>2000</v>
      </c>
      <c r="G86" s="17">
        <v>2000</v>
      </c>
      <c r="H86" s="17">
        <v>2000</v>
      </c>
      <c r="I86" s="29">
        <v>2000</v>
      </c>
      <c r="J86" s="29">
        <v>2000</v>
      </c>
      <c r="K86" s="29">
        <v>2000</v>
      </c>
      <c r="L86" s="29">
        <v>1000</v>
      </c>
      <c r="M86" s="60">
        <v>1000</v>
      </c>
      <c r="N86" s="60">
        <v>0</v>
      </c>
      <c r="O86" s="60">
        <v>0</v>
      </c>
      <c r="P86" s="84">
        <v>0</v>
      </c>
      <c r="Q86" s="33"/>
    </row>
    <row r="87" spans="1:17" s="9" customFormat="1" ht="15" customHeight="1">
      <c r="A87" s="25"/>
      <c r="B87" s="15"/>
      <c r="C87" s="15"/>
      <c r="D87" s="16" t="s">
        <v>345</v>
      </c>
      <c r="E87" s="17">
        <v>4000</v>
      </c>
      <c r="F87" s="17">
        <v>0</v>
      </c>
      <c r="G87" s="17">
        <v>1000</v>
      </c>
      <c r="H87" s="17">
        <v>0</v>
      </c>
      <c r="I87" s="29">
        <v>0</v>
      </c>
      <c r="J87" s="29">
        <v>0</v>
      </c>
      <c r="K87" s="29">
        <v>0</v>
      </c>
      <c r="L87" s="29">
        <v>0</v>
      </c>
      <c r="M87" s="60">
        <v>0</v>
      </c>
      <c r="N87" s="60">
        <v>0</v>
      </c>
      <c r="O87" s="60">
        <v>0</v>
      </c>
      <c r="P87" s="84">
        <v>0</v>
      </c>
      <c r="Q87" s="33"/>
    </row>
    <row r="88" spans="1:17" s="9" customFormat="1" ht="15" customHeight="1">
      <c r="A88" s="25"/>
      <c r="B88" s="15"/>
      <c r="C88" s="15"/>
      <c r="D88" s="16" t="s">
        <v>346</v>
      </c>
      <c r="E88" s="17">
        <v>0</v>
      </c>
      <c r="F88" s="17">
        <v>0</v>
      </c>
      <c r="G88" s="17">
        <v>1680</v>
      </c>
      <c r="H88" s="17">
        <v>345</v>
      </c>
      <c r="I88" s="29">
        <v>0</v>
      </c>
      <c r="J88" s="29">
        <v>0</v>
      </c>
      <c r="K88" s="29">
        <v>0</v>
      </c>
      <c r="L88" s="29">
        <v>0</v>
      </c>
      <c r="M88" s="60">
        <v>0</v>
      </c>
      <c r="N88" s="60">
        <v>0</v>
      </c>
      <c r="O88" s="60">
        <v>0</v>
      </c>
      <c r="P88" s="84">
        <v>0</v>
      </c>
      <c r="Q88" s="33"/>
    </row>
    <row r="89" spans="1:17" s="9" customFormat="1" ht="16.5" customHeight="1">
      <c r="A89" s="25"/>
      <c r="B89" s="15"/>
      <c r="C89" s="15"/>
      <c r="D89" s="16" t="s">
        <v>347</v>
      </c>
      <c r="E89" s="17">
        <v>10519</v>
      </c>
      <c r="F89" s="17">
        <v>0</v>
      </c>
      <c r="G89" s="17">
        <v>0</v>
      </c>
      <c r="H89" s="17">
        <v>0</v>
      </c>
      <c r="I89" s="29">
        <v>0</v>
      </c>
      <c r="J89" s="29">
        <v>0</v>
      </c>
      <c r="K89" s="29">
        <v>0</v>
      </c>
      <c r="L89" s="29">
        <v>0</v>
      </c>
      <c r="M89" s="60">
        <v>0</v>
      </c>
      <c r="N89" s="60">
        <v>0</v>
      </c>
      <c r="O89" s="60">
        <v>0</v>
      </c>
      <c r="P89" s="84">
        <v>0</v>
      </c>
      <c r="Q89" s="33"/>
    </row>
    <row r="90" spans="1:17" s="9" customFormat="1" ht="15" customHeight="1">
      <c r="A90" s="25"/>
      <c r="B90" s="15"/>
      <c r="C90" s="15"/>
      <c r="D90" s="16" t="s">
        <v>348</v>
      </c>
      <c r="E90" s="17">
        <v>140000</v>
      </c>
      <c r="F90" s="17">
        <v>0</v>
      </c>
      <c r="G90" s="17">
        <v>112000</v>
      </c>
      <c r="H90" s="17">
        <v>28000</v>
      </c>
      <c r="I90" s="29">
        <v>0</v>
      </c>
      <c r="J90" s="29">
        <v>0</v>
      </c>
      <c r="K90" s="29">
        <v>0</v>
      </c>
      <c r="L90" s="29">
        <v>0</v>
      </c>
      <c r="M90" s="60">
        <v>0</v>
      </c>
      <c r="N90" s="60">
        <v>0</v>
      </c>
      <c r="O90" s="60">
        <v>0</v>
      </c>
      <c r="P90" s="84">
        <v>0</v>
      </c>
      <c r="Q90" s="33"/>
    </row>
    <row r="91" spans="1:17" s="9" customFormat="1" ht="14.25" customHeight="1">
      <c r="A91" s="25"/>
      <c r="B91" s="15"/>
      <c r="C91" s="15"/>
      <c r="D91" s="16" t="s">
        <v>395</v>
      </c>
      <c r="E91" s="17">
        <v>13500</v>
      </c>
      <c r="F91" s="17">
        <v>0</v>
      </c>
      <c r="G91" s="17">
        <v>0</v>
      </c>
      <c r="H91" s="17">
        <v>0</v>
      </c>
      <c r="I91" s="29">
        <v>0</v>
      </c>
      <c r="J91" s="29">
        <v>0</v>
      </c>
      <c r="K91" s="29">
        <v>0</v>
      </c>
      <c r="L91" s="29">
        <v>0</v>
      </c>
      <c r="M91" s="60">
        <v>0</v>
      </c>
      <c r="N91" s="60">
        <v>0</v>
      </c>
      <c r="O91" s="60">
        <v>0</v>
      </c>
      <c r="P91" s="84">
        <v>0</v>
      </c>
      <c r="Q91" s="33"/>
    </row>
    <row r="92" spans="1:17" s="9" customFormat="1" ht="15.75">
      <c r="A92" s="25"/>
      <c r="B92" s="15"/>
      <c r="C92" s="15"/>
      <c r="D92" s="16" t="s">
        <v>383</v>
      </c>
      <c r="E92" s="17">
        <v>0</v>
      </c>
      <c r="F92" s="17">
        <v>0</v>
      </c>
      <c r="G92" s="17">
        <v>6498.19</v>
      </c>
      <c r="H92" s="17">
        <v>0</v>
      </c>
      <c r="I92" s="29">
        <v>0</v>
      </c>
      <c r="J92" s="29">
        <v>0</v>
      </c>
      <c r="K92" s="29">
        <v>0</v>
      </c>
      <c r="L92" s="29">
        <v>0</v>
      </c>
      <c r="M92" s="60">
        <v>0</v>
      </c>
      <c r="N92" s="60">
        <v>0</v>
      </c>
      <c r="O92" s="60">
        <v>0</v>
      </c>
      <c r="P92" s="84">
        <v>0</v>
      </c>
      <c r="Q92" s="33"/>
    </row>
    <row r="93" spans="1:17" s="9" customFormat="1" ht="15" customHeight="1">
      <c r="A93" s="25"/>
      <c r="B93" s="15"/>
      <c r="C93" s="15"/>
      <c r="D93" s="16" t="s">
        <v>429</v>
      </c>
      <c r="E93" s="17">
        <v>0</v>
      </c>
      <c r="F93" s="17">
        <v>0</v>
      </c>
      <c r="G93" s="17">
        <v>0</v>
      </c>
      <c r="H93" s="17">
        <v>2500</v>
      </c>
      <c r="I93" s="29">
        <v>0</v>
      </c>
      <c r="J93" s="29">
        <v>0</v>
      </c>
      <c r="K93" s="29">
        <v>0</v>
      </c>
      <c r="L93" s="29">
        <v>0</v>
      </c>
      <c r="M93" s="60">
        <v>0</v>
      </c>
      <c r="N93" s="60">
        <v>0</v>
      </c>
      <c r="O93" s="60">
        <v>0</v>
      </c>
      <c r="P93" s="84">
        <v>0</v>
      </c>
      <c r="Q93" s="33"/>
    </row>
    <row r="94" spans="1:17" s="9" customFormat="1" ht="16.5" customHeight="1">
      <c r="A94" s="25"/>
      <c r="B94" s="15"/>
      <c r="C94" s="15"/>
      <c r="D94" s="16" t="s">
        <v>534</v>
      </c>
      <c r="E94" s="17">
        <v>0</v>
      </c>
      <c r="F94" s="17">
        <v>0</v>
      </c>
      <c r="G94" s="17">
        <v>0</v>
      </c>
      <c r="H94" s="17">
        <v>83900</v>
      </c>
      <c r="I94" s="29">
        <v>0</v>
      </c>
      <c r="J94" s="29">
        <v>0</v>
      </c>
      <c r="K94" s="29">
        <v>0</v>
      </c>
      <c r="L94" s="29">
        <v>7672</v>
      </c>
      <c r="M94" s="60">
        <v>0</v>
      </c>
      <c r="N94" s="60">
        <v>0</v>
      </c>
      <c r="O94" s="60">
        <v>0</v>
      </c>
      <c r="P94" s="84">
        <v>0</v>
      </c>
      <c r="Q94" s="33"/>
    </row>
    <row r="95" spans="1:17" s="9" customFormat="1" ht="15" customHeight="1">
      <c r="A95" s="25"/>
      <c r="B95" s="15"/>
      <c r="C95" s="15"/>
      <c r="D95" s="16" t="s">
        <v>430</v>
      </c>
      <c r="E95" s="17">
        <v>0</v>
      </c>
      <c r="F95" s="17">
        <v>0</v>
      </c>
      <c r="G95" s="17">
        <v>0</v>
      </c>
      <c r="H95" s="17">
        <v>1000</v>
      </c>
      <c r="I95" s="29">
        <v>0</v>
      </c>
      <c r="J95" s="29">
        <v>0</v>
      </c>
      <c r="K95" s="29">
        <v>0</v>
      </c>
      <c r="L95" s="29">
        <v>0</v>
      </c>
      <c r="M95" s="60">
        <v>0</v>
      </c>
      <c r="N95" s="60">
        <v>0</v>
      </c>
      <c r="O95" s="60">
        <v>0</v>
      </c>
      <c r="P95" s="84">
        <v>0</v>
      </c>
      <c r="Q95" s="33"/>
    </row>
    <row r="96" spans="1:17" s="9" customFormat="1" ht="16.5" customHeight="1">
      <c r="A96" s="25"/>
      <c r="B96" s="15"/>
      <c r="C96" s="15"/>
      <c r="D96" s="16" t="s">
        <v>431</v>
      </c>
      <c r="E96" s="17">
        <v>0</v>
      </c>
      <c r="F96" s="17">
        <v>0</v>
      </c>
      <c r="G96" s="17">
        <v>0</v>
      </c>
      <c r="H96" s="17">
        <v>19427.7</v>
      </c>
      <c r="I96" s="29">
        <v>78227.55</v>
      </c>
      <c r="J96" s="29">
        <v>0</v>
      </c>
      <c r="K96" s="29">
        <v>0</v>
      </c>
      <c r="L96" s="29">
        <v>0</v>
      </c>
      <c r="M96" s="60">
        <v>0</v>
      </c>
      <c r="N96" s="60">
        <v>0</v>
      </c>
      <c r="O96" s="60">
        <v>0</v>
      </c>
      <c r="P96" s="84">
        <v>0</v>
      </c>
      <c r="Q96" s="33"/>
    </row>
    <row r="97" spans="1:17" s="9" customFormat="1" ht="14.25" customHeight="1">
      <c r="A97" s="25"/>
      <c r="B97" s="15"/>
      <c r="C97" s="15"/>
      <c r="D97" s="16" t="s">
        <v>453</v>
      </c>
      <c r="E97" s="17"/>
      <c r="F97" s="17">
        <v>0</v>
      </c>
      <c r="G97" s="17">
        <v>0</v>
      </c>
      <c r="H97" s="17">
        <v>0</v>
      </c>
      <c r="I97" s="29">
        <v>1345.76</v>
      </c>
      <c r="J97" s="29">
        <v>0</v>
      </c>
      <c r="K97" s="29">
        <v>0</v>
      </c>
      <c r="L97" s="29">
        <v>0</v>
      </c>
      <c r="M97" s="60">
        <v>0</v>
      </c>
      <c r="N97" s="60">
        <v>0</v>
      </c>
      <c r="O97" s="60">
        <v>0</v>
      </c>
      <c r="P97" s="84">
        <v>0</v>
      </c>
      <c r="Q97" s="33"/>
    </row>
    <row r="98" spans="1:17" s="9" customFormat="1" ht="14.25" customHeight="1">
      <c r="A98" s="67"/>
      <c r="B98" s="15"/>
      <c r="C98" s="15"/>
      <c r="D98" s="16" t="s">
        <v>520</v>
      </c>
      <c r="E98" s="17"/>
      <c r="F98" s="17"/>
      <c r="G98" s="17"/>
      <c r="H98" s="17"/>
      <c r="I98" s="29">
        <v>0</v>
      </c>
      <c r="J98" s="29">
        <v>0</v>
      </c>
      <c r="K98" s="29">
        <v>0</v>
      </c>
      <c r="L98" s="29">
        <v>9750</v>
      </c>
      <c r="M98" s="60">
        <v>7800</v>
      </c>
      <c r="N98" s="60">
        <v>0</v>
      </c>
      <c r="O98" s="60">
        <v>0</v>
      </c>
      <c r="P98" s="84">
        <v>0</v>
      </c>
      <c r="Q98" s="33"/>
    </row>
    <row r="99" spans="1:17" s="9" customFormat="1" ht="14.25" customHeight="1">
      <c r="A99" s="67"/>
      <c r="B99" s="15"/>
      <c r="C99" s="15"/>
      <c r="D99" s="16" t="s">
        <v>536</v>
      </c>
      <c r="E99" s="17"/>
      <c r="F99" s="17"/>
      <c r="G99" s="17"/>
      <c r="H99" s="17"/>
      <c r="I99" s="29"/>
      <c r="J99" s="29">
        <v>0</v>
      </c>
      <c r="K99" s="29">
        <v>0</v>
      </c>
      <c r="L99" s="29">
        <v>0</v>
      </c>
      <c r="M99" s="60">
        <v>100000</v>
      </c>
      <c r="N99" s="60">
        <v>80000</v>
      </c>
      <c r="O99" s="60">
        <v>0</v>
      </c>
      <c r="P99" s="84">
        <v>0</v>
      </c>
      <c r="Q99" s="33"/>
    </row>
    <row r="100" spans="1:17" s="9" customFormat="1" ht="14.25" customHeight="1">
      <c r="A100" s="67"/>
      <c r="B100" s="15"/>
      <c r="C100" s="15"/>
      <c r="D100" s="16" t="s">
        <v>553</v>
      </c>
      <c r="E100" s="17"/>
      <c r="F100" s="17"/>
      <c r="G100" s="17"/>
      <c r="H100" s="17"/>
      <c r="I100" s="29"/>
      <c r="J100" s="29">
        <v>0</v>
      </c>
      <c r="K100" s="29">
        <v>0</v>
      </c>
      <c r="L100" s="29">
        <v>0</v>
      </c>
      <c r="M100" s="60">
        <v>20930.7</v>
      </c>
      <c r="N100" s="60">
        <v>46851.2</v>
      </c>
      <c r="O100" s="60">
        <v>36377.24</v>
      </c>
      <c r="P100" s="84">
        <v>0</v>
      </c>
      <c r="Q100" s="33"/>
    </row>
    <row r="101" spans="1:17" s="9" customFormat="1" ht="14.25" customHeight="1">
      <c r="A101" s="67"/>
      <c r="B101" s="15"/>
      <c r="C101" s="15"/>
      <c r="D101" s="16" t="s">
        <v>581</v>
      </c>
      <c r="E101" s="17"/>
      <c r="F101" s="17"/>
      <c r="G101" s="17"/>
      <c r="H101" s="17"/>
      <c r="I101" s="29"/>
      <c r="J101" s="29"/>
      <c r="K101" s="29"/>
      <c r="L101" s="29"/>
      <c r="M101" s="60">
        <v>0</v>
      </c>
      <c r="N101" s="60">
        <v>13600</v>
      </c>
      <c r="O101" s="60">
        <v>0</v>
      </c>
      <c r="P101" s="84">
        <v>0</v>
      </c>
      <c r="Q101" s="33"/>
    </row>
    <row r="102" spans="1:17" s="9" customFormat="1" ht="14.25" customHeight="1">
      <c r="A102" s="67"/>
      <c r="B102" s="15"/>
      <c r="C102" s="15"/>
      <c r="D102" s="16" t="s">
        <v>573</v>
      </c>
      <c r="E102" s="17"/>
      <c r="F102" s="17"/>
      <c r="G102" s="17"/>
      <c r="H102" s="17"/>
      <c r="I102" s="29"/>
      <c r="J102" s="29"/>
      <c r="K102" s="29"/>
      <c r="L102" s="29"/>
      <c r="M102" s="60">
        <v>0</v>
      </c>
      <c r="N102" s="60">
        <v>264.58</v>
      </c>
      <c r="O102" s="60">
        <v>0</v>
      </c>
      <c r="P102" s="84">
        <v>0</v>
      </c>
      <c r="Q102" s="33"/>
    </row>
    <row r="103" spans="1:17" s="9" customFormat="1" ht="14.25" customHeight="1">
      <c r="A103" s="67"/>
      <c r="B103" s="15"/>
      <c r="C103" s="15"/>
      <c r="D103" s="16" t="s">
        <v>582</v>
      </c>
      <c r="E103" s="17"/>
      <c r="F103" s="17"/>
      <c r="G103" s="17"/>
      <c r="H103" s="17"/>
      <c r="I103" s="29"/>
      <c r="J103" s="29"/>
      <c r="K103" s="29"/>
      <c r="L103" s="29"/>
      <c r="M103" s="60">
        <v>0</v>
      </c>
      <c r="N103" s="60">
        <v>114828.41</v>
      </c>
      <c r="O103" s="60">
        <v>0</v>
      </c>
      <c r="P103" s="84">
        <v>0</v>
      </c>
      <c r="Q103" s="33"/>
    </row>
    <row r="104" spans="1:17" s="9" customFormat="1" ht="16.5" customHeight="1">
      <c r="A104" s="67"/>
      <c r="B104" s="15"/>
      <c r="C104" s="15" t="s">
        <v>296</v>
      </c>
      <c r="D104" s="16"/>
      <c r="E104" s="17">
        <f>ROUND(SUM(E83:E96),5)</f>
        <v>170019</v>
      </c>
      <c r="F104" s="17">
        <f>ROUND(SUM(F83:F97),5)</f>
        <v>4000</v>
      </c>
      <c r="G104" s="17">
        <f>ROUND(SUM(G83:G97),5)</f>
        <v>125178.19</v>
      </c>
      <c r="H104" s="17">
        <f>ROUND(SUM(H83:H97),5)</f>
        <v>139172.7</v>
      </c>
      <c r="I104" s="29">
        <f>ROUND(SUM(I83:I98),5)</f>
        <v>83573.31</v>
      </c>
      <c r="J104" s="29">
        <f>ROUND(SUM(J83:J100),5)</f>
        <v>4000</v>
      </c>
      <c r="K104" s="29">
        <f>ROUND(SUM(K83:K100),5)</f>
        <v>4000</v>
      </c>
      <c r="L104" s="29">
        <f>ROUND(SUM(L83:L100),5)</f>
        <v>19422</v>
      </c>
      <c r="M104" s="29">
        <f>ROUND(SUM(M83:M102),5)</f>
        <v>130730.7</v>
      </c>
      <c r="N104" s="29">
        <f>ROUND(SUM(N83:N103),5)</f>
        <v>255544.19</v>
      </c>
      <c r="O104" s="29">
        <f>ROUND(SUM(O83:O103),5)</f>
        <v>36377.24</v>
      </c>
      <c r="P104" s="29">
        <f>ROUND(SUM(P83:P103),5)</f>
        <v>1000</v>
      </c>
      <c r="Q104" s="33"/>
    </row>
    <row r="105" spans="1:17" s="9" customFormat="1" ht="25.5" customHeight="1">
      <c r="A105" s="25"/>
      <c r="B105" s="15"/>
      <c r="C105" s="15" t="s">
        <v>30</v>
      </c>
      <c r="D105" s="16"/>
      <c r="E105" s="17"/>
      <c r="F105" s="17"/>
      <c r="G105" s="17"/>
      <c r="H105" s="17"/>
      <c r="I105" s="29"/>
      <c r="J105" s="29"/>
      <c r="K105" s="29"/>
      <c r="L105" s="43"/>
      <c r="M105" s="61"/>
      <c r="N105" s="61"/>
      <c r="O105" s="60"/>
      <c r="P105" s="84"/>
      <c r="Q105" s="33"/>
    </row>
    <row r="106" spans="1:17" s="9" customFormat="1" ht="15.75">
      <c r="A106" s="25"/>
      <c r="B106" s="15"/>
      <c r="C106" s="15"/>
      <c r="D106" s="16" t="s">
        <v>280</v>
      </c>
      <c r="E106" s="17">
        <v>871.24</v>
      </c>
      <c r="F106" s="29">
        <v>852.6</v>
      </c>
      <c r="G106" s="17">
        <v>856.75</v>
      </c>
      <c r="H106" s="17">
        <v>847.28</v>
      </c>
      <c r="I106" s="29">
        <v>803.45</v>
      </c>
      <c r="J106" s="29">
        <v>762.82</v>
      </c>
      <c r="K106" s="29">
        <v>755.03</v>
      </c>
      <c r="L106" s="29">
        <v>709.87</v>
      </c>
      <c r="M106" s="60">
        <v>728.2</v>
      </c>
      <c r="N106" s="60">
        <v>793.58</v>
      </c>
      <c r="O106" s="60">
        <v>843.21</v>
      </c>
      <c r="P106" s="84">
        <v>850</v>
      </c>
      <c r="Q106" s="33"/>
    </row>
    <row r="107" spans="1:17" s="9" customFormat="1" ht="14.25" customHeight="1">
      <c r="A107" s="25"/>
      <c r="B107" s="15"/>
      <c r="C107" s="15"/>
      <c r="D107" s="16" t="s">
        <v>31</v>
      </c>
      <c r="E107" s="17">
        <v>1200</v>
      </c>
      <c r="F107" s="29">
        <v>1200</v>
      </c>
      <c r="G107" s="17">
        <v>1200</v>
      </c>
      <c r="H107" s="17">
        <v>1200</v>
      </c>
      <c r="I107" s="29">
        <v>1200</v>
      </c>
      <c r="J107" s="29">
        <v>1000</v>
      </c>
      <c r="K107" s="29">
        <v>1000</v>
      </c>
      <c r="L107" s="29">
        <v>1000</v>
      </c>
      <c r="M107" s="60">
        <v>1000</v>
      </c>
      <c r="N107" s="60">
        <v>1000</v>
      </c>
      <c r="O107" s="60">
        <v>0</v>
      </c>
      <c r="P107" s="84">
        <v>1000</v>
      </c>
      <c r="Q107" s="33"/>
    </row>
    <row r="108" spans="1:17" s="9" customFormat="1" ht="15.75">
      <c r="A108" s="25"/>
      <c r="B108" s="15"/>
      <c r="C108" s="15"/>
      <c r="D108" s="16" t="s">
        <v>251</v>
      </c>
      <c r="E108" s="17">
        <v>33161.63</v>
      </c>
      <c r="F108" s="29">
        <v>34913.48</v>
      </c>
      <c r="G108" s="17">
        <v>35374.1</v>
      </c>
      <c r="H108" s="17">
        <v>25257.05</v>
      </c>
      <c r="I108" s="29">
        <v>22976.56</v>
      </c>
      <c r="J108" s="29">
        <v>24362.89</v>
      </c>
      <c r="K108" s="29">
        <v>26608.49</v>
      </c>
      <c r="L108" s="29">
        <v>24116.6</v>
      </c>
      <c r="M108" s="60">
        <v>27512.04</v>
      </c>
      <c r="N108" s="60">
        <v>28850.78</v>
      </c>
      <c r="O108" s="60">
        <v>25754.55</v>
      </c>
      <c r="P108" s="84">
        <v>30000</v>
      </c>
      <c r="Q108" s="33"/>
    </row>
    <row r="109" spans="1:17" s="9" customFormat="1" ht="15.75">
      <c r="A109" s="25"/>
      <c r="B109" s="15"/>
      <c r="C109" s="15"/>
      <c r="D109" s="16" t="s">
        <v>237</v>
      </c>
      <c r="E109" s="17">
        <v>14396.56</v>
      </c>
      <c r="F109" s="29">
        <v>22066.86</v>
      </c>
      <c r="G109" s="17">
        <v>12453.31</v>
      </c>
      <c r="H109" s="17">
        <v>14297.09</v>
      </c>
      <c r="I109" s="29">
        <v>13463.6</v>
      </c>
      <c r="J109" s="29">
        <v>13020.75</v>
      </c>
      <c r="K109" s="29">
        <v>12954.28</v>
      </c>
      <c r="L109" s="29">
        <v>11749.92</v>
      </c>
      <c r="M109" s="60">
        <v>10699.64</v>
      </c>
      <c r="N109" s="60">
        <v>11651.56</v>
      </c>
      <c r="O109" s="60">
        <v>10290.72</v>
      </c>
      <c r="P109" s="84">
        <v>10500</v>
      </c>
      <c r="Q109" s="33"/>
    </row>
    <row r="110" spans="1:17" s="9" customFormat="1" ht="15.75">
      <c r="A110" s="25"/>
      <c r="B110" s="15"/>
      <c r="C110" s="15" t="s">
        <v>32</v>
      </c>
      <c r="D110" s="16"/>
      <c r="E110" s="17">
        <f aca="true" t="shared" si="18" ref="E110:J110">ROUND(SUM(E106:E109),5)</f>
        <v>49629.43</v>
      </c>
      <c r="F110" s="17">
        <f t="shared" si="18"/>
        <v>59032.94</v>
      </c>
      <c r="G110" s="17">
        <f t="shared" si="18"/>
        <v>49884.16</v>
      </c>
      <c r="H110" s="17">
        <f t="shared" si="18"/>
        <v>41601.42</v>
      </c>
      <c r="I110" s="17">
        <f t="shared" si="18"/>
        <v>38443.61</v>
      </c>
      <c r="J110" s="29">
        <f t="shared" si="18"/>
        <v>39146.46</v>
      </c>
      <c r="K110" s="29">
        <f aca="true" t="shared" si="19" ref="K110:P110">ROUND(SUM(K106:K109),5)</f>
        <v>41317.8</v>
      </c>
      <c r="L110" s="29">
        <f t="shared" si="19"/>
        <v>37576.39</v>
      </c>
      <c r="M110" s="60">
        <f t="shared" si="19"/>
        <v>39939.88</v>
      </c>
      <c r="N110" s="60">
        <f t="shared" si="19"/>
        <v>42295.92</v>
      </c>
      <c r="O110" s="60">
        <f t="shared" si="19"/>
        <v>36888.48</v>
      </c>
      <c r="P110" s="60">
        <f t="shared" si="19"/>
        <v>42350</v>
      </c>
      <c r="Q110" s="33"/>
    </row>
    <row r="111" spans="1:17" s="9" customFormat="1" ht="25.5" customHeight="1">
      <c r="A111" s="25"/>
      <c r="B111" s="15" t="s">
        <v>33</v>
      </c>
      <c r="C111" s="15"/>
      <c r="D111" s="16"/>
      <c r="E111" s="17">
        <f aca="true" t="shared" si="20" ref="E111:J111">ROUND(E104+E110,5)</f>
        <v>219648.43</v>
      </c>
      <c r="F111" s="17">
        <f t="shared" si="20"/>
        <v>63032.94</v>
      </c>
      <c r="G111" s="17">
        <f t="shared" si="20"/>
        <v>175062.35</v>
      </c>
      <c r="H111" s="17">
        <f t="shared" si="20"/>
        <v>180774.12</v>
      </c>
      <c r="I111" s="29">
        <f t="shared" si="20"/>
        <v>122016.92</v>
      </c>
      <c r="J111" s="29">
        <f t="shared" si="20"/>
        <v>43146.46</v>
      </c>
      <c r="K111" s="29">
        <f aca="true" t="shared" si="21" ref="K111:P111">ROUND(K104+K110,5)</f>
        <v>45317.8</v>
      </c>
      <c r="L111" s="29">
        <f t="shared" si="21"/>
        <v>56998.39</v>
      </c>
      <c r="M111" s="60">
        <f t="shared" si="21"/>
        <v>170670.58</v>
      </c>
      <c r="N111" s="60">
        <f t="shared" si="21"/>
        <v>297840.11</v>
      </c>
      <c r="O111" s="60">
        <f t="shared" si="21"/>
        <v>73265.72</v>
      </c>
      <c r="P111" s="60">
        <f t="shared" si="21"/>
        <v>43350</v>
      </c>
      <c r="Q111" s="33"/>
    </row>
    <row r="112" spans="1:17" s="9" customFormat="1" ht="25.5" customHeight="1">
      <c r="A112" s="25"/>
      <c r="B112" s="15" t="s">
        <v>34</v>
      </c>
      <c r="C112" s="15"/>
      <c r="D112" s="16"/>
      <c r="E112" s="17"/>
      <c r="F112" s="17"/>
      <c r="G112" s="17"/>
      <c r="H112" s="17"/>
      <c r="I112" s="29"/>
      <c r="J112" s="29"/>
      <c r="K112" s="29"/>
      <c r="L112" s="43"/>
      <c r="M112" s="61"/>
      <c r="N112" s="61"/>
      <c r="O112" s="60"/>
      <c r="P112" s="84"/>
      <c r="Q112" s="33"/>
    </row>
    <row r="113" spans="1:17" s="9" customFormat="1" ht="25.5" customHeight="1">
      <c r="A113" s="25"/>
      <c r="B113" s="15"/>
      <c r="C113" s="15" t="s">
        <v>388</v>
      </c>
      <c r="D113" s="16"/>
      <c r="E113" s="17"/>
      <c r="F113" s="17"/>
      <c r="G113" s="17"/>
      <c r="H113" s="17"/>
      <c r="I113" s="29"/>
      <c r="J113" s="29"/>
      <c r="K113" s="29"/>
      <c r="L113" s="43"/>
      <c r="M113" s="61"/>
      <c r="N113" s="61"/>
      <c r="O113" s="60"/>
      <c r="P113" s="84"/>
      <c r="Q113" s="33"/>
    </row>
    <row r="114" spans="1:17" s="9" customFormat="1" ht="16.5" customHeight="1">
      <c r="A114" s="25"/>
      <c r="B114" s="15"/>
      <c r="C114" s="15"/>
      <c r="D114" s="16" t="s">
        <v>540</v>
      </c>
      <c r="E114" s="17"/>
      <c r="F114" s="17">
        <v>0</v>
      </c>
      <c r="G114" s="17">
        <v>0</v>
      </c>
      <c r="H114" s="17">
        <v>0</v>
      </c>
      <c r="I114" s="29">
        <v>0</v>
      </c>
      <c r="J114" s="29">
        <v>0</v>
      </c>
      <c r="K114" s="29">
        <v>0</v>
      </c>
      <c r="L114" s="29">
        <v>0</v>
      </c>
      <c r="M114" s="60">
        <v>0</v>
      </c>
      <c r="N114" s="60">
        <v>0</v>
      </c>
      <c r="O114" s="60">
        <v>0</v>
      </c>
      <c r="P114" s="84">
        <v>0</v>
      </c>
      <c r="Q114" s="33"/>
    </row>
    <row r="115" spans="1:17" s="9" customFormat="1" ht="16.5" customHeight="1">
      <c r="A115" s="25"/>
      <c r="B115" s="15"/>
      <c r="C115" s="15"/>
      <c r="D115" s="16" t="s">
        <v>517</v>
      </c>
      <c r="E115" s="17"/>
      <c r="F115" s="17"/>
      <c r="G115" s="17">
        <v>0</v>
      </c>
      <c r="H115" s="17">
        <v>0</v>
      </c>
      <c r="I115" s="29">
        <v>0</v>
      </c>
      <c r="J115" s="29">
        <v>0</v>
      </c>
      <c r="K115" s="29">
        <v>0</v>
      </c>
      <c r="L115" s="29">
        <v>0</v>
      </c>
      <c r="M115" s="60">
        <v>0</v>
      </c>
      <c r="N115" s="60">
        <v>0</v>
      </c>
      <c r="O115" s="60">
        <v>0</v>
      </c>
      <c r="P115" s="84">
        <v>1000</v>
      </c>
      <c r="Q115" s="82"/>
    </row>
    <row r="116" spans="1:17" s="9" customFormat="1" ht="16.5" customHeight="1">
      <c r="A116" s="25"/>
      <c r="B116" s="15"/>
      <c r="C116" s="15"/>
      <c r="D116" s="16" t="s">
        <v>471</v>
      </c>
      <c r="E116" s="17"/>
      <c r="F116" s="17"/>
      <c r="G116" s="17">
        <v>0</v>
      </c>
      <c r="H116" s="17">
        <v>0</v>
      </c>
      <c r="I116" s="29">
        <v>267.5</v>
      </c>
      <c r="J116" s="29">
        <v>0</v>
      </c>
      <c r="K116" s="29">
        <v>472.5</v>
      </c>
      <c r="L116" s="29">
        <v>303.75</v>
      </c>
      <c r="M116" s="60">
        <v>0</v>
      </c>
      <c r="N116" s="60">
        <v>0</v>
      </c>
      <c r="O116" s="60">
        <v>0</v>
      </c>
      <c r="P116" s="84">
        <v>0</v>
      </c>
      <c r="Q116" s="82"/>
    </row>
    <row r="117" spans="1:17" s="9" customFormat="1" ht="18" customHeight="1">
      <c r="A117" s="25"/>
      <c r="B117" s="15"/>
      <c r="C117" s="15"/>
      <c r="D117" s="16" t="s">
        <v>432</v>
      </c>
      <c r="E117" s="17">
        <v>0</v>
      </c>
      <c r="F117" s="17">
        <v>0</v>
      </c>
      <c r="G117" s="17">
        <v>0</v>
      </c>
      <c r="H117" s="17">
        <v>132.05</v>
      </c>
      <c r="I117" s="29">
        <v>2.75</v>
      </c>
      <c r="J117" s="29">
        <v>1.5</v>
      </c>
      <c r="K117" s="29">
        <v>21.75</v>
      </c>
      <c r="L117" s="29">
        <v>0</v>
      </c>
      <c r="M117" s="60">
        <v>0</v>
      </c>
      <c r="N117" s="60">
        <v>0</v>
      </c>
      <c r="O117" s="60">
        <v>0</v>
      </c>
      <c r="P117" s="84">
        <v>0</v>
      </c>
      <c r="Q117" s="33"/>
    </row>
    <row r="118" spans="1:17" s="9" customFormat="1" ht="16.5" customHeight="1">
      <c r="A118" s="25"/>
      <c r="B118" s="15"/>
      <c r="C118" s="15"/>
      <c r="D118" s="16" t="s">
        <v>393</v>
      </c>
      <c r="E118" s="17">
        <v>0</v>
      </c>
      <c r="F118" s="17">
        <v>0</v>
      </c>
      <c r="G118" s="17">
        <v>0</v>
      </c>
      <c r="H118" s="17">
        <v>480</v>
      </c>
      <c r="I118" s="29">
        <v>455</v>
      </c>
      <c r="J118" s="29">
        <v>690</v>
      </c>
      <c r="K118" s="29">
        <v>695</v>
      </c>
      <c r="L118" s="29">
        <v>640</v>
      </c>
      <c r="M118" s="60">
        <v>565</v>
      </c>
      <c r="N118" s="60">
        <v>461</v>
      </c>
      <c r="O118" s="60">
        <v>500</v>
      </c>
      <c r="P118" s="84">
        <v>500</v>
      </c>
      <c r="Q118" s="33"/>
    </row>
    <row r="119" spans="1:17" s="9" customFormat="1" ht="18" customHeight="1">
      <c r="A119" s="25"/>
      <c r="B119" s="15"/>
      <c r="C119" s="15" t="s">
        <v>389</v>
      </c>
      <c r="D119" s="16"/>
      <c r="E119" s="17">
        <v>0</v>
      </c>
      <c r="F119" s="17">
        <v>0</v>
      </c>
      <c r="G119" s="17">
        <v>0</v>
      </c>
      <c r="H119" s="29">
        <f aca="true" t="shared" si="22" ref="H119:P119">ROUND(SUM(H114:H118),5)</f>
        <v>612.05</v>
      </c>
      <c r="I119" s="29">
        <f t="shared" si="22"/>
        <v>725.25</v>
      </c>
      <c r="J119" s="29">
        <f t="shared" si="22"/>
        <v>691.5</v>
      </c>
      <c r="K119" s="29">
        <f t="shared" si="22"/>
        <v>1189.25</v>
      </c>
      <c r="L119" s="29">
        <f t="shared" si="22"/>
        <v>943.75</v>
      </c>
      <c r="M119" s="29">
        <f>ROUND(SUM(M114:M118),5)</f>
        <v>565</v>
      </c>
      <c r="N119" s="29">
        <f t="shared" si="22"/>
        <v>461</v>
      </c>
      <c r="O119" s="29">
        <f t="shared" si="22"/>
        <v>500</v>
      </c>
      <c r="P119" s="29">
        <f t="shared" si="22"/>
        <v>1500</v>
      </c>
      <c r="Q119" s="33"/>
    </row>
    <row r="120" spans="1:17" s="9" customFormat="1" ht="25.5" customHeight="1">
      <c r="A120" s="25"/>
      <c r="B120" s="15"/>
      <c r="C120" s="15" t="s">
        <v>35</v>
      </c>
      <c r="D120" s="16"/>
      <c r="E120" s="17"/>
      <c r="F120" s="17"/>
      <c r="G120" s="17"/>
      <c r="H120" s="17"/>
      <c r="I120" s="29"/>
      <c r="J120" s="29"/>
      <c r="K120" s="29"/>
      <c r="L120" s="43"/>
      <c r="M120" s="61"/>
      <c r="N120" s="61"/>
      <c r="O120" s="60"/>
      <c r="P120" s="84"/>
      <c r="Q120" s="33"/>
    </row>
    <row r="121" spans="1:17" s="9" customFormat="1" ht="15.75">
      <c r="A121" s="25"/>
      <c r="B121" s="15"/>
      <c r="C121" s="15"/>
      <c r="D121" s="16" t="s">
        <v>238</v>
      </c>
      <c r="E121" s="17">
        <v>547.47</v>
      </c>
      <c r="F121" s="29">
        <v>0</v>
      </c>
      <c r="G121" s="17">
        <v>0</v>
      </c>
      <c r="H121" s="17">
        <v>0</v>
      </c>
      <c r="I121" s="29">
        <v>0</v>
      </c>
      <c r="J121" s="29">
        <v>0</v>
      </c>
      <c r="K121" s="29">
        <v>0</v>
      </c>
      <c r="L121" s="29">
        <v>0</v>
      </c>
      <c r="M121" s="60">
        <v>0</v>
      </c>
      <c r="N121" s="60">
        <v>0</v>
      </c>
      <c r="O121" s="60">
        <v>0</v>
      </c>
      <c r="P121" s="84">
        <v>0</v>
      </c>
      <c r="Q121" s="33"/>
    </row>
    <row r="122" spans="1:17" s="9" customFormat="1" ht="15.75">
      <c r="A122" s="25"/>
      <c r="B122" s="15"/>
      <c r="C122" s="15"/>
      <c r="D122" s="16" t="s">
        <v>36</v>
      </c>
      <c r="E122" s="17">
        <v>255</v>
      </c>
      <c r="F122" s="29">
        <v>225</v>
      </c>
      <c r="G122" s="17">
        <v>105</v>
      </c>
      <c r="H122" s="17">
        <v>75</v>
      </c>
      <c r="I122" s="29">
        <v>105</v>
      </c>
      <c r="J122" s="29">
        <v>165</v>
      </c>
      <c r="K122" s="29">
        <v>150</v>
      </c>
      <c r="L122" s="29">
        <v>180</v>
      </c>
      <c r="M122" s="60">
        <v>210</v>
      </c>
      <c r="N122" s="60">
        <v>105</v>
      </c>
      <c r="O122" s="60">
        <v>135</v>
      </c>
      <c r="P122" s="84">
        <v>150</v>
      </c>
      <c r="Q122" s="33"/>
    </row>
    <row r="123" spans="1:17" s="9" customFormat="1" ht="15.75">
      <c r="A123" s="25"/>
      <c r="B123" s="15"/>
      <c r="C123" s="15"/>
      <c r="D123" s="16" t="s">
        <v>259</v>
      </c>
      <c r="E123" s="17">
        <v>0</v>
      </c>
      <c r="F123" s="29">
        <v>0</v>
      </c>
      <c r="G123" s="17">
        <v>0</v>
      </c>
      <c r="H123" s="17">
        <v>0</v>
      </c>
      <c r="I123" s="29">
        <v>0</v>
      </c>
      <c r="J123" s="29">
        <v>0</v>
      </c>
      <c r="K123" s="29">
        <v>0</v>
      </c>
      <c r="L123" s="29">
        <v>0</v>
      </c>
      <c r="M123" s="60">
        <v>0</v>
      </c>
      <c r="N123" s="60">
        <v>0</v>
      </c>
      <c r="O123" s="60">
        <v>0</v>
      </c>
      <c r="P123" s="84">
        <v>0</v>
      </c>
      <c r="Q123" s="33"/>
    </row>
    <row r="124" spans="1:17" s="9" customFormat="1" ht="15.75">
      <c r="A124" s="25"/>
      <c r="B124" s="15"/>
      <c r="C124" s="15"/>
      <c r="D124" s="16" t="s">
        <v>290</v>
      </c>
      <c r="E124" s="17">
        <v>200</v>
      </c>
      <c r="F124" s="29">
        <v>200</v>
      </c>
      <c r="G124" s="17">
        <v>500</v>
      </c>
      <c r="H124" s="17">
        <v>300</v>
      </c>
      <c r="I124" s="29">
        <v>300</v>
      </c>
      <c r="J124" s="29">
        <v>25</v>
      </c>
      <c r="K124" s="29">
        <v>0</v>
      </c>
      <c r="L124" s="29">
        <v>0</v>
      </c>
      <c r="M124" s="60">
        <v>0</v>
      </c>
      <c r="N124" s="60">
        <v>0</v>
      </c>
      <c r="O124" s="60">
        <v>0</v>
      </c>
      <c r="P124" s="84">
        <v>0</v>
      </c>
      <c r="Q124" s="33"/>
    </row>
    <row r="125" spans="1:17" s="9" customFormat="1" ht="15.75">
      <c r="A125" s="25"/>
      <c r="B125" s="15"/>
      <c r="C125" s="15"/>
      <c r="D125" s="16" t="s">
        <v>256</v>
      </c>
      <c r="E125" s="17">
        <v>0</v>
      </c>
      <c r="F125" s="29">
        <v>0</v>
      </c>
      <c r="G125" s="17">
        <v>0</v>
      </c>
      <c r="H125" s="17">
        <v>0</v>
      </c>
      <c r="I125" s="29">
        <v>0</v>
      </c>
      <c r="J125" s="29">
        <v>0</v>
      </c>
      <c r="K125" s="29">
        <v>0</v>
      </c>
      <c r="L125" s="29">
        <v>0</v>
      </c>
      <c r="M125" s="60">
        <v>0</v>
      </c>
      <c r="N125" s="60">
        <v>0</v>
      </c>
      <c r="O125" s="60">
        <v>0</v>
      </c>
      <c r="P125" s="84">
        <v>0</v>
      </c>
      <c r="Q125" s="33"/>
    </row>
    <row r="126" spans="1:17" s="9" customFormat="1" ht="15.75">
      <c r="A126" s="25"/>
      <c r="B126" s="15"/>
      <c r="C126" s="15"/>
      <c r="D126" s="16" t="s">
        <v>257</v>
      </c>
      <c r="E126" s="17">
        <v>31.07</v>
      </c>
      <c r="F126" s="29">
        <v>0</v>
      </c>
      <c r="G126" s="17">
        <v>0</v>
      </c>
      <c r="H126" s="17">
        <v>0</v>
      </c>
      <c r="I126" s="29">
        <v>0</v>
      </c>
      <c r="J126" s="29">
        <v>0</v>
      </c>
      <c r="K126" s="29">
        <v>0</v>
      </c>
      <c r="L126" s="29">
        <v>0</v>
      </c>
      <c r="M126" s="60">
        <v>0</v>
      </c>
      <c r="N126" s="60">
        <v>0</v>
      </c>
      <c r="O126" s="60">
        <v>0</v>
      </c>
      <c r="P126" s="84">
        <v>0</v>
      </c>
      <c r="Q126" s="33"/>
    </row>
    <row r="127" spans="1:17" s="9" customFormat="1" ht="15.75">
      <c r="A127" s="25"/>
      <c r="B127" s="15"/>
      <c r="C127" s="15"/>
      <c r="D127" s="16" t="s">
        <v>433</v>
      </c>
      <c r="E127" s="17">
        <v>0</v>
      </c>
      <c r="F127" s="29">
        <v>0</v>
      </c>
      <c r="G127" s="17">
        <v>0</v>
      </c>
      <c r="H127" s="17">
        <v>800</v>
      </c>
      <c r="I127" s="29">
        <v>0</v>
      </c>
      <c r="J127" s="29">
        <v>100</v>
      </c>
      <c r="K127" s="29">
        <v>0</v>
      </c>
      <c r="L127" s="29">
        <v>0</v>
      </c>
      <c r="M127" s="60">
        <v>0</v>
      </c>
      <c r="N127" s="60">
        <v>0</v>
      </c>
      <c r="O127" s="60">
        <v>0</v>
      </c>
      <c r="P127" s="84">
        <v>0</v>
      </c>
      <c r="Q127" s="33"/>
    </row>
    <row r="128" spans="1:17" s="9" customFormat="1" ht="15.75">
      <c r="A128" s="25"/>
      <c r="B128" s="15"/>
      <c r="C128" s="15" t="s">
        <v>37</v>
      </c>
      <c r="D128" s="16"/>
      <c r="E128" s="17">
        <f aca="true" t="shared" si="23" ref="E128:L128">ROUND(SUM(E121:E127),5)</f>
        <v>1033.54</v>
      </c>
      <c r="F128" s="17">
        <f t="shared" si="23"/>
        <v>425</v>
      </c>
      <c r="G128" s="17">
        <f t="shared" si="23"/>
        <v>605</v>
      </c>
      <c r="H128" s="17">
        <f t="shared" si="23"/>
        <v>1175</v>
      </c>
      <c r="I128" s="17">
        <f t="shared" si="23"/>
        <v>405</v>
      </c>
      <c r="J128" s="17">
        <f t="shared" si="23"/>
        <v>290</v>
      </c>
      <c r="K128" s="17">
        <f t="shared" si="23"/>
        <v>150</v>
      </c>
      <c r="L128" s="17">
        <f t="shared" si="23"/>
        <v>180</v>
      </c>
      <c r="M128" s="60">
        <f>ROUND(SUM(M121:M127),5)</f>
        <v>210</v>
      </c>
      <c r="N128" s="60">
        <f>ROUND(SUM(N121:N127),5)</f>
        <v>105</v>
      </c>
      <c r="O128" s="60">
        <f>ROUND(SUM(O121:O127),5)</f>
        <v>135</v>
      </c>
      <c r="P128" s="60">
        <f>ROUND(SUM(P121:P127),5)</f>
        <v>150</v>
      </c>
      <c r="Q128" s="33"/>
    </row>
    <row r="129" spans="1:17" s="9" customFormat="1" ht="25.5" customHeight="1">
      <c r="A129" s="25"/>
      <c r="B129" s="15"/>
      <c r="C129" s="15" t="s">
        <v>38</v>
      </c>
      <c r="D129" s="16"/>
      <c r="E129" s="17"/>
      <c r="F129" s="17"/>
      <c r="G129" s="17"/>
      <c r="H129" s="17"/>
      <c r="I129" s="29"/>
      <c r="J129" s="29"/>
      <c r="K129" s="29"/>
      <c r="L129" s="43"/>
      <c r="M129" s="61"/>
      <c r="N129" s="61"/>
      <c r="O129" s="60"/>
      <c r="P129" s="84"/>
      <c r="Q129" s="33"/>
    </row>
    <row r="130" spans="1:17" s="9" customFormat="1" ht="15.75">
      <c r="A130" s="25"/>
      <c r="B130" s="15"/>
      <c r="C130" s="15"/>
      <c r="D130" s="16" t="s">
        <v>39</v>
      </c>
      <c r="E130" s="17">
        <v>18150.07</v>
      </c>
      <c r="F130" s="17">
        <v>17134.58</v>
      </c>
      <c r="G130" s="17">
        <v>19234.99</v>
      </c>
      <c r="H130" s="17">
        <v>21431.44</v>
      </c>
      <c r="I130" s="29">
        <v>20581.59</v>
      </c>
      <c r="J130" s="29">
        <v>21711.57</v>
      </c>
      <c r="K130" s="29">
        <v>23807.77</v>
      </c>
      <c r="L130" s="29">
        <v>16099.3</v>
      </c>
      <c r="M130" s="60">
        <v>18109.26</v>
      </c>
      <c r="N130" s="60">
        <v>12002.61</v>
      </c>
      <c r="O130" s="60">
        <v>10487.82</v>
      </c>
      <c r="P130" s="84">
        <v>11000</v>
      </c>
      <c r="Q130" s="33"/>
    </row>
    <row r="131" spans="1:17" s="9" customFormat="1" ht="15.75">
      <c r="A131" s="25"/>
      <c r="B131" s="15"/>
      <c r="C131" s="15"/>
      <c r="D131" s="16" t="s">
        <v>239</v>
      </c>
      <c r="E131" s="17">
        <v>1476</v>
      </c>
      <c r="F131" s="17">
        <v>1670</v>
      </c>
      <c r="G131" s="17">
        <v>1266</v>
      </c>
      <c r="H131" s="17">
        <v>2128</v>
      </c>
      <c r="I131" s="29">
        <v>1465</v>
      </c>
      <c r="J131" s="29">
        <v>2740</v>
      </c>
      <c r="K131" s="29">
        <v>2015</v>
      </c>
      <c r="L131" s="29">
        <v>2185</v>
      </c>
      <c r="M131" s="60">
        <v>3380</v>
      </c>
      <c r="N131" s="60">
        <v>1945</v>
      </c>
      <c r="O131" s="60">
        <v>2865</v>
      </c>
      <c r="P131" s="84">
        <v>3000</v>
      </c>
      <c r="Q131" s="33"/>
    </row>
    <row r="132" spans="1:17" s="9" customFormat="1" ht="15.75">
      <c r="A132" s="25"/>
      <c r="B132" s="15"/>
      <c r="C132" s="15"/>
      <c r="D132" s="16" t="s">
        <v>396</v>
      </c>
      <c r="E132" s="17">
        <v>525</v>
      </c>
      <c r="F132" s="17">
        <v>0</v>
      </c>
      <c r="G132" s="17">
        <v>0</v>
      </c>
      <c r="H132" s="17">
        <v>0</v>
      </c>
      <c r="I132" s="29">
        <v>0</v>
      </c>
      <c r="J132" s="29">
        <v>0</v>
      </c>
      <c r="K132" s="29">
        <v>0</v>
      </c>
      <c r="L132" s="29">
        <v>0</v>
      </c>
      <c r="M132" s="60">
        <v>0</v>
      </c>
      <c r="N132" s="60">
        <v>0</v>
      </c>
      <c r="O132" s="60">
        <v>0</v>
      </c>
      <c r="P132" s="84">
        <v>0</v>
      </c>
      <c r="Q132" s="33"/>
    </row>
    <row r="133" spans="1:17" s="9" customFormat="1" ht="15.75">
      <c r="A133" s="25"/>
      <c r="B133" s="15"/>
      <c r="C133" s="15"/>
      <c r="D133" s="16" t="s">
        <v>454</v>
      </c>
      <c r="E133" s="17"/>
      <c r="F133" s="17">
        <v>0</v>
      </c>
      <c r="G133" s="17">
        <v>0</v>
      </c>
      <c r="H133" s="17">
        <v>0</v>
      </c>
      <c r="I133" s="29">
        <v>100</v>
      </c>
      <c r="J133" s="29">
        <v>130</v>
      </c>
      <c r="K133" s="29">
        <v>105</v>
      </c>
      <c r="L133" s="29">
        <v>75</v>
      </c>
      <c r="M133" s="60">
        <v>110</v>
      </c>
      <c r="N133" s="60">
        <v>50</v>
      </c>
      <c r="O133" s="60">
        <v>0</v>
      </c>
      <c r="P133" s="84">
        <v>0</v>
      </c>
      <c r="Q133" s="33"/>
    </row>
    <row r="134" spans="1:17" s="9" customFormat="1" ht="15.75">
      <c r="A134" s="25"/>
      <c r="B134" s="15"/>
      <c r="C134" s="15"/>
      <c r="D134" s="16" t="s">
        <v>455</v>
      </c>
      <c r="E134" s="17"/>
      <c r="F134" s="17">
        <v>0</v>
      </c>
      <c r="G134" s="17">
        <v>0</v>
      </c>
      <c r="H134" s="17">
        <v>0</v>
      </c>
      <c r="I134" s="29">
        <v>55</v>
      </c>
      <c r="J134" s="29">
        <v>105</v>
      </c>
      <c r="K134" s="29">
        <v>130</v>
      </c>
      <c r="L134" s="29">
        <v>80</v>
      </c>
      <c r="M134" s="60">
        <v>150</v>
      </c>
      <c r="N134" s="60">
        <v>380</v>
      </c>
      <c r="O134" s="60">
        <v>250</v>
      </c>
      <c r="P134" s="84">
        <v>500</v>
      </c>
      <c r="Q134" s="85"/>
    </row>
    <row r="135" spans="1:17" s="9" customFormat="1" ht="15.75">
      <c r="A135" s="25"/>
      <c r="B135" s="15"/>
      <c r="C135" s="15"/>
      <c r="D135" s="16" t="s">
        <v>464</v>
      </c>
      <c r="E135" s="17"/>
      <c r="F135" s="17">
        <v>0</v>
      </c>
      <c r="G135" s="17">
        <v>0</v>
      </c>
      <c r="H135" s="17">
        <v>0</v>
      </c>
      <c r="I135" s="29">
        <v>100</v>
      </c>
      <c r="J135" s="29">
        <v>55.95</v>
      </c>
      <c r="K135" s="29">
        <v>200</v>
      </c>
      <c r="L135" s="29">
        <v>150</v>
      </c>
      <c r="M135" s="60">
        <v>150</v>
      </c>
      <c r="N135" s="60">
        <v>0</v>
      </c>
      <c r="O135" s="60">
        <v>0</v>
      </c>
      <c r="P135" s="84">
        <v>0</v>
      </c>
      <c r="Q135" s="33"/>
    </row>
    <row r="136" spans="1:17" s="9" customFormat="1" ht="15.75">
      <c r="A136" s="25"/>
      <c r="B136" s="15"/>
      <c r="C136" s="15" t="s">
        <v>40</v>
      </c>
      <c r="D136" s="16"/>
      <c r="E136" s="17">
        <f>ROUND(SUM(E130:E132),5)</f>
        <v>20151.07</v>
      </c>
      <c r="F136" s="17">
        <f aca="true" t="shared" si="24" ref="F136:L136">ROUND(SUM(F130:F135),5)</f>
        <v>18804.58</v>
      </c>
      <c r="G136" s="17">
        <f t="shared" si="24"/>
        <v>20500.99</v>
      </c>
      <c r="H136" s="17">
        <f t="shared" si="24"/>
        <v>23559.44</v>
      </c>
      <c r="I136" s="29">
        <f t="shared" si="24"/>
        <v>22301.59</v>
      </c>
      <c r="J136" s="29">
        <f t="shared" si="24"/>
        <v>24742.52</v>
      </c>
      <c r="K136" s="29">
        <f t="shared" si="24"/>
        <v>26257.77</v>
      </c>
      <c r="L136" s="29">
        <f t="shared" si="24"/>
        <v>18589.3</v>
      </c>
      <c r="M136" s="60">
        <f>ROUND(SUM(M130:M135),5)</f>
        <v>21899.26</v>
      </c>
      <c r="N136" s="60">
        <f>ROUND(SUM(N130:N135),5)</f>
        <v>14377.61</v>
      </c>
      <c r="O136" s="60">
        <f>ROUND(SUM(O130:O135),5)</f>
        <v>13602.82</v>
      </c>
      <c r="P136" s="60">
        <f>ROUND(SUM(P130:P135),5)</f>
        <v>14500</v>
      </c>
      <c r="Q136" s="33"/>
    </row>
    <row r="137" spans="1:17" s="9" customFormat="1" ht="25.5" customHeight="1">
      <c r="A137" s="25"/>
      <c r="B137" s="15"/>
      <c r="C137" s="15" t="s">
        <v>41</v>
      </c>
      <c r="D137" s="16"/>
      <c r="E137" s="17"/>
      <c r="F137" s="17"/>
      <c r="G137" s="17"/>
      <c r="H137" s="17"/>
      <c r="I137" s="29"/>
      <c r="J137" s="29"/>
      <c r="K137" s="29"/>
      <c r="L137" s="43"/>
      <c r="M137" s="61"/>
      <c r="N137" s="61"/>
      <c r="O137" s="60"/>
      <c r="P137" s="84"/>
      <c r="Q137" s="33"/>
    </row>
    <row r="138" spans="1:17" s="9" customFormat="1" ht="15.75">
      <c r="A138" s="25" t="s">
        <v>299</v>
      </c>
      <c r="B138" s="34"/>
      <c r="C138" s="15"/>
      <c r="D138" s="16" t="s">
        <v>42</v>
      </c>
      <c r="E138" s="17">
        <v>150</v>
      </c>
      <c r="F138" s="17">
        <v>0</v>
      </c>
      <c r="G138" s="17">
        <v>0</v>
      </c>
      <c r="H138" s="17">
        <v>0</v>
      </c>
      <c r="I138" s="29">
        <v>0</v>
      </c>
      <c r="J138" s="29">
        <v>0</v>
      </c>
      <c r="K138" s="29">
        <v>0</v>
      </c>
      <c r="L138" s="29">
        <v>0</v>
      </c>
      <c r="M138" s="60">
        <v>0</v>
      </c>
      <c r="N138" s="60">
        <v>0</v>
      </c>
      <c r="O138" s="60">
        <v>0</v>
      </c>
      <c r="P138" s="84">
        <v>0</v>
      </c>
      <c r="Q138" s="33"/>
    </row>
    <row r="139" spans="1:17" s="9" customFormat="1" ht="15.75">
      <c r="A139" s="25"/>
      <c r="B139" s="15"/>
      <c r="C139" s="15" t="s">
        <v>43</v>
      </c>
      <c r="D139" s="16"/>
      <c r="E139" s="17">
        <v>150</v>
      </c>
      <c r="F139" s="17">
        <v>0</v>
      </c>
      <c r="G139" s="17">
        <v>0</v>
      </c>
      <c r="H139" s="17">
        <v>0</v>
      </c>
      <c r="I139" s="29">
        <v>0</v>
      </c>
      <c r="J139" s="29">
        <v>0</v>
      </c>
      <c r="K139" s="29">
        <v>0</v>
      </c>
      <c r="L139" s="29">
        <v>0</v>
      </c>
      <c r="M139" s="60">
        <v>0</v>
      </c>
      <c r="N139" s="60">
        <v>0</v>
      </c>
      <c r="O139" s="60">
        <v>0</v>
      </c>
      <c r="P139" s="84">
        <v>0</v>
      </c>
      <c r="Q139" s="33"/>
    </row>
    <row r="140" spans="1:17" s="9" customFormat="1" ht="25.5" customHeight="1">
      <c r="A140" s="25"/>
      <c r="B140" s="15"/>
      <c r="C140" s="15" t="s">
        <v>44</v>
      </c>
      <c r="D140" s="16"/>
      <c r="E140" s="17"/>
      <c r="F140" s="17"/>
      <c r="G140" s="17"/>
      <c r="H140" s="17"/>
      <c r="I140" s="29"/>
      <c r="J140" s="29"/>
      <c r="K140" s="29"/>
      <c r="L140" s="43"/>
      <c r="M140" s="61"/>
      <c r="N140" s="61"/>
      <c r="O140" s="60"/>
      <c r="P140" s="84"/>
      <c r="Q140" s="33"/>
    </row>
    <row r="141" spans="1:17" s="9" customFormat="1" ht="15.75">
      <c r="A141" s="25"/>
      <c r="B141" s="15"/>
      <c r="C141" s="15"/>
      <c r="D141" s="16" t="s">
        <v>45</v>
      </c>
      <c r="E141" s="17">
        <v>2600</v>
      </c>
      <c r="F141" s="17">
        <v>3110</v>
      </c>
      <c r="G141" s="17">
        <v>2725</v>
      </c>
      <c r="H141" s="17">
        <v>3195</v>
      </c>
      <c r="I141" s="29">
        <v>3395</v>
      </c>
      <c r="J141" s="29">
        <v>3895</v>
      </c>
      <c r="K141" s="29">
        <v>3430</v>
      </c>
      <c r="L141" s="29">
        <v>3360</v>
      </c>
      <c r="M141" s="60">
        <v>3210</v>
      </c>
      <c r="N141" s="60">
        <v>1150</v>
      </c>
      <c r="O141" s="60">
        <v>4175</v>
      </c>
      <c r="P141" s="84">
        <v>4500</v>
      </c>
      <c r="Q141" s="33"/>
    </row>
    <row r="142" spans="1:17" s="9" customFormat="1" ht="15.75">
      <c r="A142" s="25"/>
      <c r="B142" s="15"/>
      <c r="C142" s="15"/>
      <c r="D142" s="16" t="s">
        <v>281</v>
      </c>
      <c r="E142" s="17">
        <v>50</v>
      </c>
      <c r="F142" s="17">
        <v>0</v>
      </c>
      <c r="G142" s="17">
        <v>0</v>
      </c>
      <c r="H142" s="17">
        <v>0</v>
      </c>
      <c r="I142" s="29">
        <v>0</v>
      </c>
      <c r="J142" s="29">
        <v>1448.35</v>
      </c>
      <c r="K142" s="29">
        <v>775</v>
      </c>
      <c r="L142" s="29">
        <v>400</v>
      </c>
      <c r="M142" s="60">
        <v>1100</v>
      </c>
      <c r="N142" s="60">
        <v>0</v>
      </c>
      <c r="O142" s="60">
        <v>0</v>
      </c>
      <c r="P142" s="84">
        <v>0</v>
      </c>
      <c r="Q142" s="82"/>
    </row>
    <row r="143" spans="1:17" s="9" customFormat="1" ht="15.75">
      <c r="A143" s="25"/>
      <c r="B143" s="15"/>
      <c r="C143" s="15"/>
      <c r="D143" s="16" t="s">
        <v>46</v>
      </c>
      <c r="E143" s="17">
        <v>350</v>
      </c>
      <c r="F143" s="17">
        <v>230</v>
      </c>
      <c r="G143" s="17">
        <v>280</v>
      </c>
      <c r="H143" s="17">
        <v>360</v>
      </c>
      <c r="I143" s="29">
        <v>350</v>
      </c>
      <c r="J143" s="29">
        <v>680</v>
      </c>
      <c r="K143" s="29">
        <v>740</v>
      </c>
      <c r="L143" s="29">
        <v>730</v>
      </c>
      <c r="M143" s="60">
        <v>0</v>
      </c>
      <c r="N143" s="60">
        <v>0</v>
      </c>
      <c r="O143" s="60">
        <v>0</v>
      </c>
      <c r="P143" s="84">
        <v>0</v>
      </c>
      <c r="Q143" s="33"/>
    </row>
    <row r="144" spans="1:17" s="9" customFormat="1" ht="15.75">
      <c r="A144" s="25"/>
      <c r="B144" s="15"/>
      <c r="C144" s="15"/>
      <c r="D144" s="16" t="s">
        <v>505</v>
      </c>
      <c r="E144" s="17"/>
      <c r="F144" s="17"/>
      <c r="G144" s="17">
        <v>0</v>
      </c>
      <c r="H144" s="17">
        <v>0</v>
      </c>
      <c r="I144" s="29">
        <v>0</v>
      </c>
      <c r="J144" s="29">
        <v>0</v>
      </c>
      <c r="K144" s="29">
        <v>2500</v>
      </c>
      <c r="L144" s="29">
        <v>0</v>
      </c>
      <c r="M144" s="60">
        <v>0</v>
      </c>
      <c r="N144" s="60">
        <v>0</v>
      </c>
      <c r="O144" s="60">
        <v>0</v>
      </c>
      <c r="P144" s="84">
        <v>0</v>
      </c>
      <c r="Q144" s="33"/>
    </row>
    <row r="145" spans="1:17" s="9" customFormat="1" ht="15.75">
      <c r="A145" s="25"/>
      <c r="B145" s="15"/>
      <c r="C145" s="15" t="s">
        <v>47</v>
      </c>
      <c r="D145" s="16"/>
      <c r="E145" s="17">
        <f>ROUND(SUM(E141:E143),5)</f>
        <v>3000</v>
      </c>
      <c r="F145" s="17">
        <f>ROUND(SUM(F141:F143),5)</f>
        <v>3340</v>
      </c>
      <c r="G145" s="17">
        <f aca="true" t="shared" si="25" ref="G145:L145">ROUND(SUM(G141:G144),5)</f>
        <v>3005</v>
      </c>
      <c r="H145" s="17">
        <f t="shared" si="25"/>
        <v>3555</v>
      </c>
      <c r="I145" s="17">
        <f t="shared" si="25"/>
        <v>3745</v>
      </c>
      <c r="J145" s="17">
        <f t="shared" si="25"/>
        <v>6023.35</v>
      </c>
      <c r="K145" s="17">
        <f t="shared" si="25"/>
        <v>7445</v>
      </c>
      <c r="L145" s="17">
        <f t="shared" si="25"/>
        <v>4490</v>
      </c>
      <c r="M145" s="60">
        <f>ROUND(SUM(M141:M144),5)</f>
        <v>4310</v>
      </c>
      <c r="N145" s="60">
        <f>ROUND(SUM(N141:N144),5)</f>
        <v>1150</v>
      </c>
      <c r="O145" s="60">
        <f>ROUND(SUM(O141:O144),5)</f>
        <v>4175</v>
      </c>
      <c r="P145" s="60">
        <f>ROUND(SUM(P141:P144),5)</f>
        <v>4500</v>
      </c>
      <c r="Q145" s="33"/>
    </row>
    <row r="146" spans="1:17" s="9" customFormat="1" ht="25.5" customHeight="1">
      <c r="A146" s="25"/>
      <c r="B146" s="15" t="s">
        <v>48</v>
      </c>
      <c r="C146" s="15"/>
      <c r="D146" s="16"/>
      <c r="E146" s="17">
        <f>ROUND(E128+E136+E139+E145,5)</f>
        <v>24334.61</v>
      </c>
      <c r="F146" s="17">
        <f>ROUND(F128+F136+F139+F145,5)</f>
        <v>22569.58</v>
      </c>
      <c r="G146" s="17">
        <f>ROUND(G128+G136+G139+G145,5)</f>
        <v>24110.99</v>
      </c>
      <c r="H146" s="17">
        <f aca="true" t="shared" si="26" ref="H146:P146">ROUND(H119+H128+H136+H139+H145,5)</f>
        <v>28901.49</v>
      </c>
      <c r="I146" s="29">
        <f t="shared" si="26"/>
        <v>27176.84</v>
      </c>
      <c r="J146" s="29">
        <f t="shared" si="26"/>
        <v>31747.37</v>
      </c>
      <c r="K146" s="29">
        <f t="shared" si="26"/>
        <v>35042.02</v>
      </c>
      <c r="L146" s="29">
        <f t="shared" si="26"/>
        <v>24203.05</v>
      </c>
      <c r="M146" s="60">
        <f t="shared" si="26"/>
        <v>26984.26</v>
      </c>
      <c r="N146" s="60">
        <f t="shared" si="26"/>
        <v>16093.61</v>
      </c>
      <c r="O146" s="60">
        <f t="shared" si="26"/>
        <v>18412.82</v>
      </c>
      <c r="P146" s="60">
        <f t="shared" si="26"/>
        <v>20650</v>
      </c>
      <c r="Q146" s="33"/>
    </row>
    <row r="147" spans="1:17" s="9" customFormat="1" ht="25.5" customHeight="1">
      <c r="A147" s="25"/>
      <c r="B147" s="15" t="s">
        <v>49</v>
      </c>
      <c r="C147" s="15"/>
      <c r="D147" s="16"/>
      <c r="E147" s="17"/>
      <c r="F147" s="17"/>
      <c r="G147" s="17"/>
      <c r="H147" s="17"/>
      <c r="I147" s="29"/>
      <c r="J147" s="29"/>
      <c r="K147" s="29"/>
      <c r="L147" s="43"/>
      <c r="M147" s="61"/>
      <c r="N147" s="61"/>
      <c r="O147" s="60"/>
      <c r="P147" s="84"/>
      <c r="Q147" s="33"/>
    </row>
    <row r="148" spans="1:17" s="9" customFormat="1" ht="15" customHeight="1">
      <c r="A148" s="25"/>
      <c r="B148" s="15"/>
      <c r="C148" s="15" t="s">
        <v>215</v>
      </c>
      <c r="D148" s="16"/>
      <c r="E148" s="17">
        <v>6</v>
      </c>
      <c r="F148" s="17">
        <v>514.34</v>
      </c>
      <c r="G148" s="17">
        <v>8255.35</v>
      </c>
      <c r="H148" s="17">
        <v>7346.99</v>
      </c>
      <c r="I148" s="29">
        <v>6541.05</v>
      </c>
      <c r="J148" s="29">
        <v>5958.15</v>
      </c>
      <c r="K148" s="29">
        <v>14239.71</v>
      </c>
      <c r="L148" s="29">
        <v>7345.48</v>
      </c>
      <c r="M148" s="60">
        <v>10258.77</v>
      </c>
      <c r="N148" s="60">
        <v>9745.22</v>
      </c>
      <c r="O148" s="60">
        <v>9355.44</v>
      </c>
      <c r="P148" s="84">
        <v>10000</v>
      </c>
      <c r="Q148" s="33"/>
    </row>
    <row r="149" spans="1:17" s="9" customFormat="1" ht="15.75">
      <c r="A149" s="25"/>
      <c r="B149" s="15"/>
      <c r="C149" s="15" t="s">
        <v>50</v>
      </c>
      <c r="D149" s="16"/>
      <c r="E149" s="17">
        <v>239.4</v>
      </c>
      <c r="F149" s="17">
        <v>280.2</v>
      </c>
      <c r="G149" s="17">
        <v>275.28</v>
      </c>
      <c r="H149" s="17">
        <v>285</v>
      </c>
      <c r="I149" s="29">
        <v>285</v>
      </c>
      <c r="J149" s="29">
        <v>301.3</v>
      </c>
      <c r="K149" s="29">
        <v>300</v>
      </c>
      <c r="L149" s="29">
        <v>283.96</v>
      </c>
      <c r="M149" s="60">
        <v>300</v>
      </c>
      <c r="N149" s="60">
        <v>327.98</v>
      </c>
      <c r="O149" s="60">
        <v>357</v>
      </c>
      <c r="P149" s="84">
        <v>350</v>
      </c>
      <c r="Q149" s="33"/>
    </row>
    <row r="150" spans="1:17" s="9" customFormat="1" ht="15.75">
      <c r="A150" s="25"/>
      <c r="B150" s="15"/>
      <c r="C150" s="15" t="s">
        <v>240</v>
      </c>
      <c r="D150" s="16"/>
      <c r="E150" s="17">
        <v>4854.06</v>
      </c>
      <c r="F150" s="17">
        <v>6883.86</v>
      </c>
      <c r="G150" s="17">
        <v>9501</v>
      </c>
      <c r="H150" s="17">
        <v>9539</v>
      </c>
      <c r="I150" s="29">
        <v>11108</v>
      </c>
      <c r="J150" s="29">
        <v>10847</v>
      </c>
      <c r="K150" s="29">
        <v>13411</v>
      </c>
      <c r="L150" s="29">
        <v>12900</v>
      </c>
      <c r="M150" s="60">
        <v>12192</v>
      </c>
      <c r="N150" s="60">
        <v>11394</v>
      </c>
      <c r="O150" s="60">
        <v>12830</v>
      </c>
      <c r="P150" s="84">
        <v>13000</v>
      </c>
      <c r="Q150" s="33"/>
    </row>
    <row r="151" spans="1:17" s="9" customFormat="1" ht="15.75">
      <c r="A151" s="25"/>
      <c r="B151" s="15"/>
      <c r="C151" s="15" t="s">
        <v>254</v>
      </c>
      <c r="D151" s="16"/>
      <c r="E151" s="17">
        <v>486.6</v>
      </c>
      <c r="F151" s="17">
        <v>418.2</v>
      </c>
      <c r="G151" s="17">
        <v>525.76</v>
      </c>
      <c r="H151" s="17">
        <v>752</v>
      </c>
      <c r="I151" s="29">
        <v>614</v>
      </c>
      <c r="J151" s="29">
        <v>685.7</v>
      </c>
      <c r="K151" s="29">
        <v>629</v>
      </c>
      <c r="L151" s="29">
        <v>615.04</v>
      </c>
      <c r="M151" s="60">
        <v>627</v>
      </c>
      <c r="N151" s="60">
        <v>695.02</v>
      </c>
      <c r="O151" s="60">
        <v>766</v>
      </c>
      <c r="P151" s="84">
        <v>700</v>
      </c>
      <c r="Q151" s="82"/>
    </row>
    <row r="152" spans="1:17" s="9" customFormat="1" ht="15.75">
      <c r="A152" s="25"/>
      <c r="B152" s="15"/>
      <c r="C152" s="15" t="s">
        <v>241</v>
      </c>
      <c r="D152" s="16"/>
      <c r="E152" s="17">
        <v>3773.12</v>
      </c>
      <c r="F152" s="17">
        <v>4589.15</v>
      </c>
      <c r="G152" s="17">
        <v>3848.85</v>
      </c>
      <c r="H152" s="17">
        <v>6220.74</v>
      </c>
      <c r="I152" s="29">
        <v>3821.59</v>
      </c>
      <c r="J152" s="29">
        <v>8076.76</v>
      </c>
      <c r="K152" s="29">
        <v>4127.25</v>
      </c>
      <c r="L152" s="29">
        <v>8050.444</v>
      </c>
      <c r="M152" s="60">
        <v>6298.9</v>
      </c>
      <c r="N152" s="60">
        <v>14628.81</v>
      </c>
      <c r="O152" s="60">
        <v>3056.24</v>
      </c>
      <c r="P152" s="84">
        <v>5000</v>
      </c>
      <c r="Q152" s="33"/>
    </row>
    <row r="153" spans="1:17" s="9" customFormat="1" ht="15.75">
      <c r="A153" s="25"/>
      <c r="B153" s="15"/>
      <c r="C153" s="15" t="s">
        <v>51</v>
      </c>
      <c r="D153" s="16"/>
      <c r="E153" s="17">
        <v>7000</v>
      </c>
      <c r="F153" s="17">
        <v>4000</v>
      </c>
      <c r="G153" s="17">
        <v>4200</v>
      </c>
      <c r="H153" s="17">
        <v>4200</v>
      </c>
      <c r="I153" s="29">
        <v>4400</v>
      </c>
      <c r="J153" s="29">
        <v>4800</v>
      </c>
      <c r="K153" s="29">
        <v>3000</v>
      </c>
      <c r="L153" s="29">
        <v>5400</v>
      </c>
      <c r="M153" s="60">
        <v>5000</v>
      </c>
      <c r="N153" s="60">
        <v>5000</v>
      </c>
      <c r="O153" s="60">
        <v>3000</v>
      </c>
      <c r="P153" s="84">
        <v>3500</v>
      </c>
      <c r="Q153" s="33"/>
    </row>
    <row r="154" spans="1:17" s="9" customFormat="1" ht="15.75">
      <c r="A154" s="25"/>
      <c r="B154" s="15"/>
      <c r="C154" s="15" t="s">
        <v>400</v>
      </c>
      <c r="D154" s="16"/>
      <c r="E154" s="17">
        <v>0</v>
      </c>
      <c r="F154" s="17">
        <v>415</v>
      </c>
      <c r="G154" s="17">
        <v>123.78</v>
      </c>
      <c r="H154" s="17">
        <v>0</v>
      </c>
      <c r="I154" s="29">
        <v>0</v>
      </c>
      <c r="J154" s="29">
        <v>0</v>
      </c>
      <c r="K154" s="29">
        <v>0</v>
      </c>
      <c r="L154" s="29">
        <v>0</v>
      </c>
      <c r="M154" s="60">
        <v>0</v>
      </c>
      <c r="N154" s="60">
        <v>0</v>
      </c>
      <c r="O154" s="60">
        <v>0</v>
      </c>
      <c r="P154" s="84">
        <v>0</v>
      </c>
      <c r="Q154" s="33"/>
    </row>
    <row r="155" spans="1:17" s="9" customFormat="1" ht="15.75">
      <c r="A155" s="25"/>
      <c r="B155" s="15"/>
      <c r="C155" s="15" t="s">
        <v>315</v>
      </c>
      <c r="D155" s="16"/>
      <c r="E155" s="17">
        <v>40</v>
      </c>
      <c r="F155" s="17">
        <v>55</v>
      </c>
      <c r="G155" s="17">
        <v>0</v>
      </c>
      <c r="H155" s="17">
        <v>30</v>
      </c>
      <c r="I155" s="29">
        <v>30</v>
      </c>
      <c r="J155" s="29">
        <v>0</v>
      </c>
      <c r="K155" s="29">
        <v>145</v>
      </c>
      <c r="L155" s="29">
        <v>120</v>
      </c>
      <c r="M155" s="60">
        <v>0</v>
      </c>
      <c r="N155" s="60">
        <v>135</v>
      </c>
      <c r="O155" s="60">
        <v>75</v>
      </c>
      <c r="P155" s="84">
        <v>0</v>
      </c>
      <c r="Q155" s="33"/>
    </row>
    <row r="156" spans="1:17" s="9" customFormat="1" ht="15.75">
      <c r="A156" s="25"/>
      <c r="B156" s="15"/>
      <c r="C156" s="15" t="s">
        <v>316</v>
      </c>
      <c r="D156" s="16"/>
      <c r="E156" s="17">
        <v>1000</v>
      </c>
      <c r="F156" s="17">
        <v>0</v>
      </c>
      <c r="G156" s="17">
        <v>0</v>
      </c>
      <c r="H156" s="17">
        <v>0</v>
      </c>
      <c r="I156" s="29">
        <v>0</v>
      </c>
      <c r="J156" s="29">
        <v>0</v>
      </c>
      <c r="K156" s="29">
        <v>0</v>
      </c>
      <c r="L156" s="29">
        <v>0</v>
      </c>
      <c r="M156" s="60">
        <v>0</v>
      </c>
      <c r="N156" s="60">
        <v>0</v>
      </c>
      <c r="O156" s="60">
        <v>0</v>
      </c>
      <c r="P156" s="84">
        <v>0</v>
      </c>
      <c r="Q156" s="33"/>
    </row>
    <row r="157" spans="1:17" s="9" customFormat="1" ht="15.75">
      <c r="A157" s="25"/>
      <c r="B157" s="15"/>
      <c r="C157" s="15" t="s">
        <v>216</v>
      </c>
      <c r="D157" s="16"/>
      <c r="E157" s="17">
        <v>1719.75</v>
      </c>
      <c r="F157" s="17">
        <v>1750.1</v>
      </c>
      <c r="G157" s="17">
        <v>744.7</v>
      </c>
      <c r="H157" s="17">
        <v>302.3</v>
      </c>
      <c r="I157" s="29">
        <v>155.8</v>
      </c>
      <c r="J157" s="29">
        <v>185.1</v>
      </c>
      <c r="K157" s="29">
        <v>246.4</v>
      </c>
      <c r="L157" s="29">
        <v>112.5</v>
      </c>
      <c r="M157" s="60">
        <v>0</v>
      </c>
      <c r="N157" s="60">
        <v>0</v>
      </c>
      <c r="O157" s="60">
        <v>0</v>
      </c>
      <c r="P157" s="84">
        <v>0</v>
      </c>
      <c r="Q157" s="33"/>
    </row>
    <row r="158" spans="1:17" s="9" customFormat="1" ht="15.75">
      <c r="A158" s="25"/>
      <c r="B158" s="15"/>
      <c r="C158" s="15" t="s">
        <v>456</v>
      </c>
      <c r="D158" s="16"/>
      <c r="E158" s="17">
        <v>707.46</v>
      </c>
      <c r="F158" s="17">
        <v>638.8</v>
      </c>
      <c r="G158" s="17">
        <v>529.86</v>
      </c>
      <c r="H158" s="17">
        <v>1079.29</v>
      </c>
      <c r="I158" s="29">
        <v>763.58</v>
      </c>
      <c r="J158" s="29">
        <v>1281.57</v>
      </c>
      <c r="K158" s="29">
        <v>1524.87</v>
      </c>
      <c r="L158" s="29">
        <v>1352.1</v>
      </c>
      <c r="M158" s="60">
        <v>1334.27</v>
      </c>
      <c r="N158" s="60">
        <v>0</v>
      </c>
      <c r="O158" s="60">
        <v>60</v>
      </c>
      <c r="P158" s="84">
        <v>500</v>
      </c>
      <c r="Q158" s="33"/>
    </row>
    <row r="159" spans="1:17" s="9" customFormat="1" ht="15.75">
      <c r="A159" s="25"/>
      <c r="B159" s="15"/>
      <c r="C159" s="15" t="s">
        <v>306</v>
      </c>
      <c r="D159" s="16"/>
      <c r="E159" s="17">
        <v>0</v>
      </c>
      <c r="F159" s="17">
        <v>0</v>
      </c>
      <c r="G159" s="17">
        <v>0</v>
      </c>
      <c r="H159" s="17">
        <v>0</v>
      </c>
      <c r="I159" s="29">
        <v>0</v>
      </c>
      <c r="J159" s="29">
        <v>0</v>
      </c>
      <c r="K159" s="29">
        <v>0</v>
      </c>
      <c r="L159" s="29">
        <v>0</v>
      </c>
      <c r="M159" s="60">
        <v>0</v>
      </c>
      <c r="N159" s="60">
        <v>0</v>
      </c>
      <c r="O159" s="60">
        <v>0</v>
      </c>
      <c r="P159" s="84">
        <v>0</v>
      </c>
      <c r="Q159" s="33"/>
    </row>
    <row r="160" spans="1:17" s="9" customFormat="1" ht="15.75">
      <c r="A160" s="25"/>
      <c r="B160" s="15"/>
      <c r="C160" s="15" t="s">
        <v>258</v>
      </c>
      <c r="D160" s="16"/>
      <c r="E160" s="17">
        <v>1343.29</v>
      </c>
      <c r="F160" s="17">
        <v>3499.48</v>
      </c>
      <c r="G160" s="17">
        <v>125.89</v>
      </c>
      <c r="H160" s="17">
        <v>692.37</v>
      </c>
      <c r="I160" s="29">
        <v>1000.15</v>
      </c>
      <c r="J160" s="29">
        <v>1098.3</v>
      </c>
      <c r="K160" s="29">
        <v>667.2</v>
      </c>
      <c r="L160" s="29">
        <v>1236.34</v>
      </c>
      <c r="M160" s="60">
        <v>946.5</v>
      </c>
      <c r="N160" s="60">
        <v>0</v>
      </c>
      <c r="O160" s="60">
        <v>0</v>
      </c>
      <c r="P160" s="84">
        <v>0</v>
      </c>
      <c r="Q160" s="33"/>
    </row>
    <row r="161" spans="1:17" s="9" customFormat="1" ht="15.75">
      <c r="A161" s="25"/>
      <c r="B161" s="15"/>
      <c r="C161" s="15" t="s">
        <v>291</v>
      </c>
      <c r="D161" s="16"/>
      <c r="E161" s="17">
        <v>690</v>
      </c>
      <c r="F161" s="17">
        <v>100</v>
      </c>
      <c r="G161" s="17">
        <v>17390.55</v>
      </c>
      <c r="H161" s="17">
        <v>4856.36</v>
      </c>
      <c r="I161" s="29">
        <v>2698.33</v>
      </c>
      <c r="J161" s="29">
        <v>48928</v>
      </c>
      <c r="K161" s="29">
        <v>58821.65</v>
      </c>
      <c r="L161" s="29">
        <v>8656.14</v>
      </c>
      <c r="M161" s="60">
        <v>5293.26</v>
      </c>
      <c r="N161" s="60">
        <v>9768.5</v>
      </c>
      <c r="O161" s="60">
        <v>11489.08</v>
      </c>
      <c r="P161" s="84">
        <v>0</v>
      </c>
      <c r="Q161" s="33"/>
    </row>
    <row r="162" spans="1:17" s="9" customFormat="1" ht="15.75">
      <c r="A162" s="25"/>
      <c r="B162" s="15"/>
      <c r="C162" s="15" t="s">
        <v>292</v>
      </c>
      <c r="D162" s="16"/>
      <c r="E162" s="17">
        <v>0</v>
      </c>
      <c r="F162" s="17">
        <v>0</v>
      </c>
      <c r="G162" s="17">
        <v>2610.29</v>
      </c>
      <c r="H162" s="17">
        <v>840.45</v>
      </c>
      <c r="I162" s="29">
        <v>926.85</v>
      </c>
      <c r="J162" s="29">
        <v>232.65</v>
      </c>
      <c r="K162" s="29">
        <v>263.05</v>
      </c>
      <c r="L162" s="29">
        <v>367.4</v>
      </c>
      <c r="M162" s="60">
        <v>782.4</v>
      </c>
      <c r="N162" s="60">
        <v>1566.25</v>
      </c>
      <c r="O162" s="60">
        <v>321.1</v>
      </c>
      <c r="P162" s="84">
        <v>500</v>
      </c>
      <c r="Q162" s="33"/>
    </row>
    <row r="163" spans="1:17" s="9" customFormat="1" ht="15.75">
      <c r="A163" s="25"/>
      <c r="B163" s="15"/>
      <c r="C163" s="15" t="s">
        <v>401</v>
      </c>
      <c r="D163" s="16"/>
      <c r="E163" s="17">
        <v>32</v>
      </c>
      <c r="F163" s="17">
        <v>17.3</v>
      </c>
      <c r="G163" s="17">
        <v>0</v>
      </c>
      <c r="H163" s="17">
        <v>28.98</v>
      </c>
      <c r="I163" s="29">
        <v>25</v>
      </c>
      <c r="J163" s="29">
        <v>25</v>
      </c>
      <c r="K163" s="29">
        <v>0</v>
      </c>
      <c r="L163" s="29">
        <v>25</v>
      </c>
      <c r="M163" s="60">
        <v>0</v>
      </c>
      <c r="N163" s="60">
        <v>0</v>
      </c>
      <c r="O163" s="60">
        <v>0</v>
      </c>
      <c r="P163" s="84">
        <v>0</v>
      </c>
      <c r="Q163" s="33"/>
    </row>
    <row r="164" spans="1:17" s="9" customFormat="1" ht="15.75">
      <c r="A164" s="25"/>
      <c r="B164" s="15"/>
      <c r="C164" s="15" t="s">
        <v>409</v>
      </c>
      <c r="D164" s="16"/>
      <c r="E164" s="17">
        <v>0</v>
      </c>
      <c r="F164" s="17">
        <v>187.6</v>
      </c>
      <c r="G164" s="17">
        <v>240.8</v>
      </c>
      <c r="H164" s="17">
        <v>246</v>
      </c>
      <c r="I164" s="29">
        <v>0</v>
      </c>
      <c r="J164" s="29">
        <v>0</v>
      </c>
      <c r="K164" s="29">
        <v>0</v>
      </c>
      <c r="L164" s="29">
        <v>0</v>
      </c>
      <c r="M164" s="60">
        <v>339.3</v>
      </c>
      <c r="N164" s="60">
        <v>0</v>
      </c>
      <c r="O164" s="60">
        <v>247.02</v>
      </c>
      <c r="P164" s="84">
        <v>0</v>
      </c>
      <c r="Q164" s="33"/>
    </row>
    <row r="165" spans="1:17" s="9" customFormat="1" ht="15.75">
      <c r="A165" s="25"/>
      <c r="B165" s="15"/>
      <c r="C165" s="15" t="s">
        <v>397</v>
      </c>
      <c r="D165" s="16"/>
      <c r="E165" s="17">
        <v>1509.74</v>
      </c>
      <c r="F165" s="17">
        <v>182.78</v>
      </c>
      <c r="G165" s="17">
        <v>0</v>
      </c>
      <c r="H165" s="17">
        <v>0</v>
      </c>
      <c r="I165" s="29">
        <v>0</v>
      </c>
      <c r="J165" s="29">
        <v>0</v>
      </c>
      <c r="K165" s="29">
        <v>0</v>
      </c>
      <c r="L165" s="29">
        <v>0</v>
      </c>
      <c r="M165" s="60">
        <v>0</v>
      </c>
      <c r="N165" s="60">
        <v>0</v>
      </c>
      <c r="O165" s="60">
        <v>0</v>
      </c>
      <c r="P165" s="84">
        <v>0</v>
      </c>
      <c r="Q165" s="33"/>
    </row>
    <row r="166" spans="1:17" s="9" customFormat="1" ht="15.75">
      <c r="A166" s="25"/>
      <c r="B166" s="15"/>
      <c r="C166" s="15" t="s">
        <v>405</v>
      </c>
      <c r="D166" s="16"/>
      <c r="E166" s="17">
        <v>0</v>
      </c>
      <c r="F166" s="17">
        <v>0</v>
      </c>
      <c r="G166" s="17">
        <v>75</v>
      </c>
      <c r="H166" s="17">
        <v>251</v>
      </c>
      <c r="I166" s="29">
        <v>4032</v>
      </c>
      <c r="J166" s="29">
        <v>0</v>
      </c>
      <c r="K166" s="29">
        <v>0</v>
      </c>
      <c r="L166" s="29">
        <v>0</v>
      </c>
      <c r="M166" s="60">
        <v>300</v>
      </c>
      <c r="N166" s="60">
        <v>0</v>
      </c>
      <c r="O166" s="60">
        <v>1050</v>
      </c>
      <c r="P166" s="84">
        <v>0</v>
      </c>
      <c r="Q166" s="33"/>
    </row>
    <row r="167" spans="1:17" s="9" customFormat="1" ht="15.75">
      <c r="A167" s="25"/>
      <c r="B167" s="15"/>
      <c r="C167" s="15" t="s">
        <v>410</v>
      </c>
      <c r="D167" s="16"/>
      <c r="E167" s="17">
        <v>0</v>
      </c>
      <c r="F167" s="17">
        <v>0</v>
      </c>
      <c r="G167" s="17">
        <v>2000</v>
      </c>
      <c r="H167" s="17">
        <v>2802</v>
      </c>
      <c r="I167" s="29">
        <v>0</v>
      </c>
      <c r="J167" s="29">
        <v>0</v>
      </c>
      <c r="K167" s="29">
        <v>0</v>
      </c>
      <c r="L167" s="29">
        <v>0</v>
      </c>
      <c r="M167" s="60">
        <v>0</v>
      </c>
      <c r="N167" s="60">
        <v>0</v>
      </c>
      <c r="O167" s="60">
        <v>0</v>
      </c>
      <c r="P167" s="84">
        <v>0</v>
      </c>
      <c r="Q167" s="33"/>
    </row>
    <row r="168" spans="1:17" s="9" customFormat="1" ht="15.75">
      <c r="A168" s="25"/>
      <c r="B168" s="15"/>
      <c r="C168" s="15" t="s">
        <v>438</v>
      </c>
      <c r="D168" s="16"/>
      <c r="E168" s="17">
        <v>15116</v>
      </c>
      <c r="F168" s="17">
        <v>0</v>
      </c>
      <c r="G168" s="17">
        <v>0</v>
      </c>
      <c r="H168" s="17">
        <v>0</v>
      </c>
      <c r="I168" s="29">
        <v>0</v>
      </c>
      <c r="J168" s="29">
        <v>0</v>
      </c>
      <c r="K168" s="29">
        <v>0</v>
      </c>
      <c r="L168" s="29">
        <v>0</v>
      </c>
      <c r="M168" s="60">
        <v>0</v>
      </c>
      <c r="N168" s="60">
        <v>0</v>
      </c>
      <c r="O168" s="60">
        <v>0</v>
      </c>
      <c r="P168" s="84">
        <v>0</v>
      </c>
      <c r="Q168" s="33"/>
    </row>
    <row r="169" spans="1:17" s="9" customFormat="1" ht="15.75">
      <c r="A169" s="25"/>
      <c r="B169" s="15"/>
      <c r="C169" s="15" t="s">
        <v>354</v>
      </c>
      <c r="D169" s="16"/>
      <c r="E169" s="17">
        <v>1601.73</v>
      </c>
      <c r="F169" s="17">
        <v>1778.88</v>
      </c>
      <c r="G169" s="17">
        <v>0</v>
      </c>
      <c r="H169" s="17">
        <v>0</v>
      </c>
      <c r="I169" s="29">
        <v>0</v>
      </c>
      <c r="J169" s="29">
        <v>0</v>
      </c>
      <c r="K169" s="29">
        <v>0</v>
      </c>
      <c r="L169" s="29">
        <v>0</v>
      </c>
      <c r="M169" s="60">
        <v>0</v>
      </c>
      <c r="N169" s="60">
        <v>0</v>
      </c>
      <c r="O169" s="60">
        <v>0</v>
      </c>
      <c r="P169" s="84">
        <v>0</v>
      </c>
      <c r="Q169" s="33"/>
    </row>
    <row r="170" spans="1:17" s="9" customFormat="1" ht="15.75">
      <c r="A170" s="25"/>
      <c r="B170" s="15"/>
      <c r="C170" s="15" t="s">
        <v>349</v>
      </c>
      <c r="D170" s="16"/>
      <c r="E170" s="17">
        <v>445.27</v>
      </c>
      <c r="F170" s="17">
        <v>753.72</v>
      </c>
      <c r="G170" s="17">
        <v>0</v>
      </c>
      <c r="H170" s="17">
        <v>0</v>
      </c>
      <c r="I170" s="29">
        <v>0</v>
      </c>
      <c r="J170" s="29">
        <v>0</v>
      </c>
      <c r="K170" s="29">
        <v>0</v>
      </c>
      <c r="L170" s="29">
        <v>0</v>
      </c>
      <c r="M170" s="60">
        <v>0</v>
      </c>
      <c r="N170" s="60">
        <v>0</v>
      </c>
      <c r="O170" s="60">
        <v>0</v>
      </c>
      <c r="P170" s="84">
        <v>0</v>
      </c>
      <c r="Q170" s="33"/>
    </row>
    <row r="171" spans="1:17" s="9" customFormat="1" ht="15.75">
      <c r="A171" s="25"/>
      <c r="B171" s="15"/>
      <c r="C171" s="15" t="s">
        <v>350</v>
      </c>
      <c r="D171" s="16"/>
      <c r="E171" s="17">
        <v>3708</v>
      </c>
      <c r="F171" s="17">
        <v>0</v>
      </c>
      <c r="G171" s="17">
        <v>0</v>
      </c>
      <c r="H171" s="17">
        <v>0</v>
      </c>
      <c r="I171" s="29">
        <v>0</v>
      </c>
      <c r="J171" s="29">
        <v>0</v>
      </c>
      <c r="K171" s="29">
        <v>0</v>
      </c>
      <c r="L171" s="29">
        <v>0</v>
      </c>
      <c r="M171" s="60">
        <v>0</v>
      </c>
      <c r="N171" s="60">
        <v>0</v>
      </c>
      <c r="O171" s="60">
        <v>0</v>
      </c>
      <c r="P171" s="84">
        <v>0</v>
      </c>
      <c r="Q171" s="33"/>
    </row>
    <row r="172" spans="1:17" s="9" customFormat="1" ht="15.75">
      <c r="A172" s="25"/>
      <c r="B172" s="15"/>
      <c r="C172" s="15" t="s">
        <v>398</v>
      </c>
      <c r="D172" s="16"/>
      <c r="E172" s="17">
        <v>97572.65</v>
      </c>
      <c r="F172" s="17">
        <v>489.45</v>
      </c>
      <c r="G172" s="17">
        <v>0</v>
      </c>
      <c r="H172" s="17">
        <v>0</v>
      </c>
      <c r="I172" s="29">
        <v>0</v>
      </c>
      <c r="J172" s="29">
        <v>0</v>
      </c>
      <c r="K172" s="29">
        <v>0</v>
      </c>
      <c r="L172" s="29">
        <v>0</v>
      </c>
      <c r="M172" s="60">
        <v>0</v>
      </c>
      <c r="N172" s="60">
        <v>0</v>
      </c>
      <c r="O172" s="60">
        <v>0</v>
      </c>
      <c r="P172" s="84">
        <v>0</v>
      </c>
      <c r="Q172" s="33"/>
    </row>
    <row r="173" spans="1:17" s="9" customFormat="1" ht="15.75">
      <c r="A173" s="25"/>
      <c r="B173" s="15"/>
      <c r="C173" s="15" t="s">
        <v>402</v>
      </c>
      <c r="D173" s="16"/>
      <c r="E173" s="17">
        <v>0</v>
      </c>
      <c r="F173" s="17">
        <v>8663</v>
      </c>
      <c r="G173" s="17">
        <v>0</v>
      </c>
      <c r="H173" s="17">
        <v>0</v>
      </c>
      <c r="I173" s="29">
        <v>0</v>
      </c>
      <c r="J173" s="29">
        <v>0</v>
      </c>
      <c r="K173" s="29">
        <v>0</v>
      </c>
      <c r="L173" s="29">
        <v>0</v>
      </c>
      <c r="M173" s="60">
        <v>0</v>
      </c>
      <c r="N173" s="60">
        <v>0</v>
      </c>
      <c r="O173" s="60">
        <v>0</v>
      </c>
      <c r="P173" s="84">
        <v>0</v>
      </c>
      <c r="Q173" s="33"/>
    </row>
    <row r="174" spans="1:17" s="9" customFormat="1" ht="15.75">
      <c r="A174" s="25"/>
      <c r="B174" s="15"/>
      <c r="C174" s="15" t="s">
        <v>371</v>
      </c>
      <c r="D174" s="16"/>
      <c r="E174" s="17">
        <v>0</v>
      </c>
      <c r="F174" s="17">
        <v>3991.53</v>
      </c>
      <c r="G174" s="17">
        <v>859.58</v>
      </c>
      <c r="H174" s="17">
        <v>479.53</v>
      </c>
      <c r="I174" s="29">
        <v>0</v>
      </c>
      <c r="J174" s="29">
        <v>0</v>
      </c>
      <c r="K174" s="29">
        <v>505.4</v>
      </c>
      <c r="L174" s="29">
        <v>0</v>
      </c>
      <c r="M174" s="60">
        <v>0</v>
      </c>
      <c r="N174" s="60">
        <v>0</v>
      </c>
      <c r="O174" s="60">
        <v>0</v>
      </c>
      <c r="P174" s="84">
        <v>0</v>
      </c>
      <c r="Q174" s="33"/>
    </row>
    <row r="175" spans="1:17" s="9" customFormat="1" ht="15.75">
      <c r="A175" s="25"/>
      <c r="B175" s="15"/>
      <c r="C175" s="15" t="s">
        <v>403</v>
      </c>
      <c r="D175" s="16"/>
      <c r="E175" s="17">
        <v>0</v>
      </c>
      <c r="F175" s="17">
        <v>500</v>
      </c>
      <c r="G175" s="17">
        <v>0</v>
      </c>
      <c r="H175" s="17">
        <v>0</v>
      </c>
      <c r="I175" s="29">
        <v>0</v>
      </c>
      <c r="J175" s="29">
        <v>0</v>
      </c>
      <c r="K175" s="29">
        <v>0</v>
      </c>
      <c r="L175" s="29">
        <v>0</v>
      </c>
      <c r="M175" s="60">
        <v>0</v>
      </c>
      <c r="N175" s="60">
        <v>0</v>
      </c>
      <c r="O175" s="60">
        <v>0</v>
      </c>
      <c r="P175" s="84">
        <v>0</v>
      </c>
      <c r="Q175" s="33"/>
    </row>
    <row r="176" spans="1:17" s="9" customFormat="1" ht="15.75">
      <c r="A176" s="25"/>
      <c r="B176" s="15"/>
      <c r="C176" s="15" t="s">
        <v>404</v>
      </c>
      <c r="D176" s="16"/>
      <c r="E176" s="17">
        <v>0</v>
      </c>
      <c r="F176" s="17">
        <v>1760</v>
      </c>
      <c r="G176" s="17">
        <v>0</v>
      </c>
      <c r="H176" s="17">
        <v>0</v>
      </c>
      <c r="I176" s="29">
        <v>0</v>
      </c>
      <c r="J176" s="29">
        <v>0</v>
      </c>
      <c r="K176" s="29">
        <v>0</v>
      </c>
      <c r="L176" s="29">
        <v>0</v>
      </c>
      <c r="M176" s="60">
        <v>0</v>
      </c>
      <c r="N176" s="60">
        <v>0</v>
      </c>
      <c r="O176" s="60">
        <v>0</v>
      </c>
      <c r="P176" s="84">
        <v>0</v>
      </c>
      <c r="Q176" s="33"/>
    </row>
    <row r="177" spans="1:17" s="9" customFormat="1" ht="15.75">
      <c r="A177" s="25"/>
      <c r="B177" s="15"/>
      <c r="C177" s="15" t="s">
        <v>372</v>
      </c>
      <c r="D177" s="16"/>
      <c r="E177" s="17">
        <v>0</v>
      </c>
      <c r="F177" s="17">
        <v>0</v>
      </c>
      <c r="G177" s="17">
        <v>11520.7</v>
      </c>
      <c r="H177" s="17">
        <v>0</v>
      </c>
      <c r="I177" s="29">
        <v>0</v>
      </c>
      <c r="J177" s="29">
        <v>0</v>
      </c>
      <c r="K177" s="29">
        <v>0</v>
      </c>
      <c r="L177" s="29">
        <v>0</v>
      </c>
      <c r="M177" s="60">
        <v>0</v>
      </c>
      <c r="N177" s="60">
        <v>0</v>
      </c>
      <c r="O177" s="60">
        <v>0</v>
      </c>
      <c r="P177" s="84">
        <v>0</v>
      </c>
      <c r="Q177" s="33"/>
    </row>
    <row r="178" spans="1:17" s="9" customFormat="1" ht="15.75">
      <c r="A178" s="25"/>
      <c r="B178" s="15"/>
      <c r="C178" s="15" t="s">
        <v>373</v>
      </c>
      <c r="D178" s="16"/>
      <c r="E178" s="17">
        <v>0</v>
      </c>
      <c r="F178" s="17">
        <v>0</v>
      </c>
      <c r="G178" s="17">
        <v>27885.56</v>
      </c>
      <c r="H178" s="17">
        <v>0</v>
      </c>
      <c r="I178" s="29">
        <v>0</v>
      </c>
      <c r="J178" s="29">
        <v>0</v>
      </c>
      <c r="K178" s="29">
        <v>0</v>
      </c>
      <c r="L178" s="29">
        <v>0</v>
      </c>
      <c r="M178" s="60">
        <v>0</v>
      </c>
      <c r="N178" s="60">
        <v>0</v>
      </c>
      <c r="O178" s="60">
        <v>0</v>
      </c>
      <c r="P178" s="84">
        <v>0</v>
      </c>
      <c r="Q178" s="33"/>
    </row>
    <row r="179" spans="1:17" s="9" customFormat="1" ht="15.75">
      <c r="A179" s="25"/>
      <c r="B179" s="15"/>
      <c r="C179" s="15" t="s">
        <v>374</v>
      </c>
      <c r="D179" s="16"/>
      <c r="E179" s="17">
        <v>0</v>
      </c>
      <c r="F179" s="17">
        <v>0</v>
      </c>
      <c r="G179" s="17">
        <v>3029</v>
      </c>
      <c r="H179" s="17">
        <v>3260</v>
      </c>
      <c r="I179" s="29">
        <v>1000</v>
      </c>
      <c r="J179" s="29">
        <v>0</v>
      </c>
      <c r="K179" s="29">
        <v>0</v>
      </c>
      <c r="L179" s="29">
        <v>0</v>
      </c>
      <c r="M179" s="60">
        <v>0</v>
      </c>
      <c r="N179" s="60">
        <v>0</v>
      </c>
      <c r="O179" s="60">
        <v>0</v>
      </c>
      <c r="P179" s="84">
        <v>0</v>
      </c>
      <c r="Q179" s="33"/>
    </row>
    <row r="180" spans="1:17" s="9" customFormat="1" ht="15.75">
      <c r="A180" s="25"/>
      <c r="B180" s="15"/>
      <c r="C180" s="15" t="s">
        <v>437</v>
      </c>
      <c r="D180" s="16"/>
      <c r="E180" s="17">
        <v>0</v>
      </c>
      <c r="F180" s="17">
        <v>0</v>
      </c>
      <c r="G180" s="17">
        <v>0</v>
      </c>
      <c r="H180" s="17">
        <v>599</v>
      </c>
      <c r="I180" s="29">
        <v>0</v>
      </c>
      <c r="J180" s="29">
        <v>0</v>
      </c>
      <c r="K180" s="29">
        <v>0</v>
      </c>
      <c r="L180" s="29">
        <v>0</v>
      </c>
      <c r="M180" s="60">
        <v>0</v>
      </c>
      <c r="N180" s="60">
        <v>0</v>
      </c>
      <c r="O180" s="60">
        <v>0</v>
      </c>
      <c r="P180" s="84">
        <v>0</v>
      </c>
      <c r="Q180" s="33"/>
    </row>
    <row r="181" spans="1:17" s="9" customFormat="1" ht="15.75">
      <c r="A181" s="25"/>
      <c r="B181" s="15"/>
      <c r="C181" s="15" t="s">
        <v>457</v>
      </c>
      <c r="D181" s="16"/>
      <c r="E181" s="17"/>
      <c r="F181" s="17">
        <v>0</v>
      </c>
      <c r="G181" s="17">
        <v>0</v>
      </c>
      <c r="H181" s="17">
        <v>0</v>
      </c>
      <c r="I181" s="29">
        <v>940</v>
      </c>
      <c r="J181" s="29">
        <v>80</v>
      </c>
      <c r="K181" s="29">
        <v>1020</v>
      </c>
      <c r="L181" s="29">
        <v>520</v>
      </c>
      <c r="M181" s="60">
        <v>0</v>
      </c>
      <c r="N181" s="60">
        <v>0</v>
      </c>
      <c r="O181" s="60">
        <v>0</v>
      </c>
      <c r="P181" s="84">
        <v>0</v>
      </c>
      <c r="Q181" s="33"/>
    </row>
    <row r="182" spans="1:17" s="9" customFormat="1" ht="15.75">
      <c r="A182" s="25"/>
      <c r="B182" s="15"/>
      <c r="C182" s="15" t="s">
        <v>458</v>
      </c>
      <c r="D182" s="16"/>
      <c r="E182" s="17"/>
      <c r="F182" s="17">
        <v>0</v>
      </c>
      <c r="G182" s="17">
        <v>0</v>
      </c>
      <c r="H182" s="17">
        <v>0</v>
      </c>
      <c r="I182" s="29">
        <v>550</v>
      </c>
      <c r="J182" s="29">
        <v>100</v>
      </c>
      <c r="K182" s="29">
        <v>150</v>
      </c>
      <c r="L182" s="29">
        <v>0</v>
      </c>
      <c r="M182" s="60">
        <v>0</v>
      </c>
      <c r="N182" s="60">
        <v>0</v>
      </c>
      <c r="O182" s="60">
        <v>0</v>
      </c>
      <c r="P182" s="84">
        <v>0</v>
      </c>
      <c r="Q182" s="33"/>
    </row>
    <row r="183" spans="1:17" s="9" customFormat="1" ht="15.75">
      <c r="A183" s="25"/>
      <c r="B183" s="15"/>
      <c r="C183" s="15" t="s">
        <v>472</v>
      </c>
      <c r="D183" s="16"/>
      <c r="E183" s="17"/>
      <c r="F183" s="17"/>
      <c r="G183" s="17">
        <v>0</v>
      </c>
      <c r="H183" s="17">
        <v>0</v>
      </c>
      <c r="I183" s="29">
        <v>626.91</v>
      </c>
      <c r="J183" s="29">
        <v>0</v>
      </c>
      <c r="K183" s="29">
        <v>0</v>
      </c>
      <c r="L183" s="29">
        <v>0</v>
      </c>
      <c r="M183" s="60">
        <v>0</v>
      </c>
      <c r="N183" s="60">
        <v>0</v>
      </c>
      <c r="O183" s="60">
        <v>0</v>
      </c>
      <c r="P183" s="84">
        <v>0</v>
      </c>
      <c r="Q183" s="33"/>
    </row>
    <row r="184" spans="1:17" s="9" customFormat="1" ht="15.75">
      <c r="A184" s="25"/>
      <c r="B184" s="15"/>
      <c r="C184" s="15" t="s">
        <v>473</v>
      </c>
      <c r="D184" s="16"/>
      <c r="E184" s="17"/>
      <c r="F184" s="17"/>
      <c r="G184" s="17">
        <v>0</v>
      </c>
      <c r="H184" s="17">
        <v>0</v>
      </c>
      <c r="I184" s="29">
        <v>500</v>
      </c>
      <c r="J184" s="29">
        <v>600</v>
      </c>
      <c r="K184" s="29">
        <v>0</v>
      </c>
      <c r="L184" s="29">
        <v>0</v>
      </c>
      <c r="M184" s="60">
        <v>0</v>
      </c>
      <c r="N184" s="60">
        <v>0</v>
      </c>
      <c r="O184" s="60">
        <v>0</v>
      </c>
      <c r="P184" s="84">
        <v>0</v>
      </c>
      <c r="Q184" s="33"/>
    </row>
    <row r="185" spans="1:17" s="9" customFormat="1" ht="15.75">
      <c r="A185" s="25"/>
      <c r="B185" s="15"/>
      <c r="C185" s="15" t="s">
        <v>480</v>
      </c>
      <c r="D185" s="16"/>
      <c r="E185" s="17"/>
      <c r="F185" s="17"/>
      <c r="G185" s="17">
        <v>0</v>
      </c>
      <c r="H185" s="17">
        <v>0</v>
      </c>
      <c r="I185" s="29">
        <v>0</v>
      </c>
      <c r="J185" s="29">
        <v>200</v>
      </c>
      <c r="K185" s="29">
        <v>0</v>
      </c>
      <c r="L185" s="29">
        <v>0</v>
      </c>
      <c r="M185" s="60">
        <v>0</v>
      </c>
      <c r="N185" s="60">
        <v>0</v>
      </c>
      <c r="O185" s="60">
        <v>0</v>
      </c>
      <c r="P185" s="84">
        <v>0</v>
      </c>
      <c r="Q185" s="33"/>
    </row>
    <row r="186" spans="1:17" s="9" customFormat="1" ht="15.75">
      <c r="A186" s="25"/>
      <c r="B186" s="15"/>
      <c r="C186" s="15" t="s">
        <v>481</v>
      </c>
      <c r="D186" s="16"/>
      <c r="E186" s="17"/>
      <c r="F186" s="17"/>
      <c r="G186" s="17">
        <v>0</v>
      </c>
      <c r="H186" s="17">
        <v>0</v>
      </c>
      <c r="I186" s="29">
        <v>0</v>
      </c>
      <c r="J186" s="29">
        <v>6000</v>
      </c>
      <c r="K186" s="29">
        <v>0</v>
      </c>
      <c r="L186" s="29">
        <v>0</v>
      </c>
      <c r="M186" s="60">
        <v>0</v>
      </c>
      <c r="N186" s="60">
        <v>0</v>
      </c>
      <c r="O186" s="60">
        <v>0</v>
      </c>
      <c r="P186" s="84">
        <v>0</v>
      </c>
      <c r="Q186" s="33"/>
    </row>
    <row r="187" spans="1:17" s="9" customFormat="1" ht="15.75">
      <c r="A187" s="25"/>
      <c r="B187" s="15"/>
      <c r="C187" s="15" t="s">
        <v>482</v>
      </c>
      <c r="D187" s="16"/>
      <c r="E187" s="17"/>
      <c r="F187" s="17"/>
      <c r="G187" s="17">
        <v>0</v>
      </c>
      <c r="H187" s="17">
        <v>0</v>
      </c>
      <c r="I187" s="29">
        <v>0</v>
      </c>
      <c r="J187" s="29">
        <v>1931.2</v>
      </c>
      <c r="K187" s="29">
        <v>0</v>
      </c>
      <c r="L187" s="29">
        <v>0</v>
      </c>
      <c r="M187" s="60">
        <v>0</v>
      </c>
      <c r="N187" s="60">
        <v>0</v>
      </c>
      <c r="O187" s="60">
        <v>0</v>
      </c>
      <c r="P187" s="84">
        <v>0</v>
      </c>
      <c r="Q187" s="33"/>
    </row>
    <row r="188" spans="1:17" s="9" customFormat="1" ht="15.75">
      <c r="A188" s="25"/>
      <c r="B188" s="15"/>
      <c r="C188" s="15" t="s">
        <v>496</v>
      </c>
      <c r="D188" s="16"/>
      <c r="E188" s="17"/>
      <c r="F188" s="17"/>
      <c r="G188" s="17">
        <v>0</v>
      </c>
      <c r="H188" s="17">
        <v>0</v>
      </c>
      <c r="I188" s="29"/>
      <c r="J188" s="29">
        <v>2911</v>
      </c>
      <c r="K188" s="29">
        <v>0</v>
      </c>
      <c r="L188" s="29">
        <v>0</v>
      </c>
      <c r="M188" s="60">
        <v>0</v>
      </c>
      <c r="N188" s="60">
        <v>0</v>
      </c>
      <c r="O188" s="60">
        <v>0</v>
      </c>
      <c r="P188" s="84">
        <v>0</v>
      </c>
      <c r="Q188" s="33"/>
    </row>
    <row r="189" spans="1:17" s="9" customFormat="1" ht="15.75">
      <c r="A189" s="25"/>
      <c r="B189" s="15"/>
      <c r="C189" s="15" t="s">
        <v>492</v>
      </c>
      <c r="D189" s="16"/>
      <c r="E189" s="17"/>
      <c r="F189" s="17"/>
      <c r="G189" s="17">
        <v>0</v>
      </c>
      <c r="H189" s="17">
        <v>0</v>
      </c>
      <c r="I189" s="29">
        <v>0</v>
      </c>
      <c r="J189" s="29">
        <v>0</v>
      </c>
      <c r="K189" s="29">
        <v>36378</v>
      </c>
      <c r="L189" s="29">
        <v>25576.38</v>
      </c>
      <c r="M189" s="60">
        <v>4023.49</v>
      </c>
      <c r="N189" s="60">
        <v>33025.48</v>
      </c>
      <c r="O189" s="60">
        <v>16742.29</v>
      </c>
      <c r="P189" s="84">
        <v>17000</v>
      </c>
      <c r="Q189" s="33"/>
    </row>
    <row r="190" spans="1:17" s="9" customFormat="1" ht="15.75">
      <c r="A190" s="67"/>
      <c r="B190" s="15"/>
      <c r="C190" s="15" t="s">
        <v>500</v>
      </c>
      <c r="D190" s="16"/>
      <c r="E190" s="17"/>
      <c r="F190" s="17"/>
      <c r="G190" s="17">
        <v>0</v>
      </c>
      <c r="H190" s="17">
        <v>0</v>
      </c>
      <c r="I190" s="29">
        <v>0</v>
      </c>
      <c r="J190" s="29">
        <v>0</v>
      </c>
      <c r="K190" s="29">
        <v>0</v>
      </c>
      <c r="L190" s="29">
        <v>0</v>
      </c>
      <c r="M190" s="60">
        <v>10000</v>
      </c>
      <c r="N190" s="60">
        <v>12502.6</v>
      </c>
      <c r="O190" s="60">
        <v>0</v>
      </c>
      <c r="P190" s="84">
        <v>6000</v>
      </c>
      <c r="Q190" s="33"/>
    </row>
    <row r="191" spans="1:17" s="9" customFormat="1" ht="15.75">
      <c r="A191" s="67"/>
      <c r="B191" s="15"/>
      <c r="C191" s="15" t="s">
        <v>502</v>
      </c>
      <c r="D191" s="16"/>
      <c r="E191" s="17"/>
      <c r="F191" s="17"/>
      <c r="G191" s="17">
        <v>0</v>
      </c>
      <c r="H191" s="17">
        <v>0</v>
      </c>
      <c r="I191" s="29">
        <v>0</v>
      </c>
      <c r="J191" s="29">
        <v>0</v>
      </c>
      <c r="K191" s="29">
        <v>36373.6</v>
      </c>
      <c r="L191" s="29">
        <v>0</v>
      </c>
      <c r="M191" s="60">
        <v>0</v>
      </c>
      <c r="N191" s="60">
        <v>0</v>
      </c>
      <c r="O191" s="60">
        <v>0</v>
      </c>
      <c r="P191" s="84">
        <v>0</v>
      </c>
      <c r="Q191" s="33"/>
    </row>
    <row r="192" spans="1:17" s="9" customFormat="1" ht="15.75">
      <c r="A192" s="25"/>
      <c r="B192" s="15"/>
      <c r="C192" s="15" t="s">
        <v>516</v>
      </c>
      <c r="D192" s="16"/>
      <c r="E192" s="17"/>
      <c r="F192" s="17"/>
      <c r="G192" s="17">
        <v>0</v>
      </c>
      <c r="H192" s="17">
        <v>0</v>
      </c>
      <c r="I192" s="29">
        <v>0</v>
      </c>
      <c r="J192" s="29">
        <v>0</v>
      </c>
      <c r="K192" s="29">
        <v>1568.11</v>
      </c>
      <c r="L192" s="29">
        <v>0</v>
      </c>
      <c r="M192" s="60">
        <v>0</v>
      </c>
      <c r="N192" s="60">
        <v>0</v>
      </c>
      <c r="O192" s="60">
        <v>0</v>
      </c>
      <c r="P192" s="84">
        <v>0</v>
      </c>
      <c r="Q192" s="34"/>
    </row>
    <row r="193" spans="1:17" s="9" customFormat="1" ht="15.75">
      <c r="A193" s="25"/>
      <c r="B193" s="15"/>
      <c r="C193" s="15" t="s">
        <v>506</v>
      </c>
      <c r="D193" s="16"/>
      <c r="E193" s="17"/>
      <c r="F193" s="17"/>
      <c r="G193" s="17">
        <v>0</v>
      </c>
      <c r="H193" s="17">
        <v>0</v>
      </c>
      <c r="I193" s="29">
        <v>0</v>
      </c>
      <c r="J193" s="29">
        <v>0</v>
      </c>
      <c r="K193" s="29">
        <v>7.28</v>
      </c>
      <c r="L193" s="29">
        <v>0</v>
      </c>
      <c r="M193" s="60">
        <v>0</v>
      </c>
      <c r="N193" s="60">
        <v>0</v>
      </c>
      <c r="O193" s="60">
        <v>0</v>
      </c>
      <c r="P193" s="84">
        <v>0</v>
      </c>
      <c r="Q193" s="33"/>
    </row>
    <row r="194" spans="1:17" s="9" customFormat="1" ht="15.75">
      <c r="A194" s="25"/>
      <c r="B194" s="15"/>
      <c r="C194" s="15" t="s">
        <v>507</v>
      </c>
      <c r="D194" s="16"/>
      <c r="E194" s="17"/>
      <c r="F194" s="17"/>
      <c r="G194" s="17">
        <v>0</v>
      </c>
      <c r="H194" s="17">
        <v>0</v>
      </c>
      <c r="I194" s="29">
        <v>0</v>
      </c>
      <c r="J194" s="29">
        <v>0</v>
      </c>
      <c r="K194" s="29">
        <v>300</v>
      </c>
      <c r="L194" s="29">
        <v>300</v>
      </c>
      <c r="M194" s="60">
        <v>300</v>
      </c>
      <c r="N194" s="60">
        <v>0</v>
      </c>
      <c r="O194" s="60">
        <v>300</v>
      </c>
      <c r="P194" s="84">
        <v>0</v>
      </c>
      <c r="Q194" s="33"/>
    </row>
    <row r="195" spans="1:17" s="9" customFormat="1" ht="15.75">
      <c r="A195" s="25"/>
      <c r="B195" s="15"/>
      <c r="C195" s="15" t="s">
        <v>514</v>
      </c>
      <c r="D195" s="16"/>
      <c r="E195" s="17"/>
      <c r="F195" s="17"/>
      <c r="G195" s="17">
        <v>0</v>
      </c>
      <c r="H195" s="17">
        <v>0</v>
      </c>
      <c r="I195" s="29">
        <v>0</v>
      </c>
      <c r="J195" s="29">
        <v>0</v>
      </c>
      <c r="K195" s="29">
        <v>185.41</v>
      </c>
      <c r="L195" s="29">
        <v>655.61</v>
      </c>
      <c r="M195" s="60">
        <v>747.73</v>
      </c>
      <c r="N195" s="60">
        <v>665.05</v>
      </c>
      <c r="O195" s="60">
        <v>521.15</v>
      </c>
      <c r="P195" s="84">
        <v>600</v>
      </c>
      <c r="Q195" s="33"/>
    </row>
    <row r="196" spans="1:17" s="9" customFormat="1" ht="15.75">
      <c r="A196" s="25"/>
      <c r="B196" s="15"/>
      <c r="C196" s="15" t="s">
        <v>519</v>
      </c>
      <c r="D196" s="16"/>
      <c r="E196" s="17"/>
      <c r="F196" s="17"/>
      <c r="G196" s="17"/>
      <c r="H196" s="17"/>
      <c r="I196" s="29">
        <v>0</v>
      </c>
      <c r="J196" s="29">
        <v>0</v>
      </c>
      <c r="K196" s="29">
        <v>95</v>
      </c>
      <c r="L196" s="29">
        <v>140</v>
      </c>
      <c r="M196" s="60">
        <v>190</v>
      </c>
      <c r="N196" s="60">
        <v>0</v>
      </c>
      <c r="O196" s="60">
        <v>0</v>
      </c>
      <c r="P196" s="84">
        <v>0</v>
      </c>
      <c r="Q196" s="33"/>
    </row>
    <row r="197" spans="1:17" s="9" customFormat="1" ht="15.75">
      <c r="A197" s="25"/>
      <c r="B197" s="15"/>
      <c r="C197" s="15" t="s">
        <v>521</v>
      </c>
      <c r="D197" s="16"/>
      <c r="E197" s="17"/>
      <c r="F197" s="17"/>
      <c r="G197" s="17"/>
      <c r="H197" s="17"/>
      <c r="I197" s="29">
        <v>0</v>
      </c>
      <c r="J197" s="29">
        <v>0</v>
      </c>
      <c r="K197" s="29">
        <v>0</v>
      </c>
      <c r="L197" s="29">
        <v>228.9</v>
      </c>
      <c r="M197" s="60">
        <v>0</v>
      </c>
      <c r="N197" s="60">
        <v>0</v>
      </c>
      <c r="O197" s="60">
        <v>0</v>
      </c>
      <c r="P197" s="84">
        <v>0</v>
      </c>
      <c r="Q197" s="33"/>
    </row>
    <row r="198" spans="1:17" s="9" customFormat="1" ht="15.75">
      <c r="A198" s="25"/>
      <c r="B198" s="15"/>
      <c r="C198" s="15" t="s">
        <v>522</v>
      </c>
      <c r="D198" s="16"/>
      <c r="E198" s="17"/>
      <c r="F198" s="17"/>
      <c r="G198" s="17"/>
      <c r="H198" s="17"/>
      <c r="I198" s="29">
        <v>0</v>
      </c>
      <c r="J198" s="29">
        <v>0</v>
      </c>
      <c r="K198" s="29">
        <v>0</v>
      </c>
      <c r="L198" s="29">
        <v>500</v>
      </c>
      <c r="M198" s="60">
        <v>0</v>
      </c>
      <c r="N198" s="60">
        <v>0</v>
      </c>
      <c r="O198" s="60">
        <v>200</v>
      </c>
      <c r="P198" s="84">
        <v>0</v>
      </c>
      <c r="Q198" s="33"/>
    </row>
    <row r="199" spans="1:17" s="9" customFormat="1" ht="15.75">
      <c r="A199" s="25"/>
      <c r="B199" s="15"/>
      <c r="C199" s="15" t="s">
        <v>545</v>
      </c>
      <c r="D199" s="16"/>
      <c r="E199" s="17"/>
      <c r="F199" s="17"/>
      <c r="G199" s="17"/>
      <c r="H199" s="17"/>
      <c r="I199" s="29"/>
      <c r="J199" s="29">
        <v>0</v>
      </c>
      <c r="K199" s="29">
        <v>0</v>
      </c>
      <c r="L199" s="29">
        <v>0</v>
      </c>
      <c r="M199" s="60">
        <v>50</v>
      </c>
      <c r="N199" s="60">
        <v>0</v>
      </c>
      <c r="O199" s="60">
        <v>0</v>
      </c>
      <c r="P199" s="84">
        <v>0</v>
      </c>
      <c r="Q199" s="33"/>
    </row>
    <row r="200" spans="1:17" s="9" customFormat="1" ht="15.75">
      <c r="A200" s="25"/>
      <c r="B200" s="15"/>
      <c r="C200" s="15" t="s">
        <v>567</v>
      </c>
      <c r="D200" s="16"/>
      <c r="E200" s="17"/>
      <c r="F200" s="17"/>
      <c r="G200" s="17"/>
      <c r="H200" s="17"/>
      <c r="I200" s="29"/>
      <c r="J200" s="29">
        <v>0</v>
      </c>
      <c r="K200" s="29">
        <v>0</v>
      </c>
      <c r="L200" s="29">
        <v>0</v>
      </c>
      <c r="M200" s="60">
        <v>243.16</v>
      </c>
      <c r="N200" s="60">
        <v>574.58</v>
      </c>
      <c r="O200" s="60">
        <v>538.26</v>
      </c>
      <c r="P200" s="84">
        <v>750</v>
      </c>
      <c r="Q200" s="33"/>
    </row>
    <row r="201" spans="1:17" s="9" customFormat="1" ht="15.75">
      <c r="A201" s="25"/>
      <c r="B201" s="15"/>
      <c r="C201" s="15" t="s">
        <v>564</v>
      </c>
      <c r="D201" s="16"/>
      <c r="E201" s="17"/>
      <c r="F201" s="17"/>
      <c r="G201" s="17"/>
      <c r="H201" s="17"/>
      <c r="I201" s="29"/>
      <c r="J201" s="29"/>
      <c r="K201" s="29"/>
      <c r="L201" s="29">
        <v>0</v>
      </c>
      <c r="M201" s="60">
        <v>0</v>
      </c>
      <c r="N201" s="60">
        <v>1200</v>
      </c>
      <c r="O201" s="60">
        <v>2500</v>
      </c>
      <c r="P201" s="84">
        <v>0</v>
      </c>
      <c r="Q201" s="33"/>
    </row>
    <row r="202" spans="1:17" s="9" customFormat="1" ht="15.75">
      <c r="A202" s="25"/>
      <c r="B202" s="15"/>
      <c r="C202" s="15" t="s">
        <v>568</v>
      </c>
      <c r="D202" s="16"/>
      <c r="E202" s="17"/>
      <c r="F202" s="17"/>
      <c r="G202" s="17"/>
      <c r="H202" s="17"/>
      <c r="I202" s="29"/>
      <c r="J202" s="29"/>
      <c r="K202" s="29"/>
      <c r="L202" s="29"/>
      <c r="M202" s="60">
        <v>0</v>
      </c>
      <c r="N202" s="60">
        <v>5000</v>
      </c>
      <c r="O202" s="60">
        <v>0</v>
      </c>
      <c r="P202" s="84">
        <v>0</v>
      </c>
      <c r="Q202" s="33"/>
    </row>
    <row r="203" spans="1:17" s="9" customFormat="1" ht="15.75">
      <c r="A203" s="25"/>
      <c r="B203" s="15"/>
      <c r="C203" s="15" t="s">
        <v>587</v>
      </c>
      <c r="D203" s="16"/>
      <c r="E203" s="17"/>
      <c r="F203" s="17"/>
      <c r="G203" s="17"/>
      <c r="H203" s="17"/>
      <c r="I203" s="29"/>
      <c r="J203" s="29"/>
      <c r="K203" s="29"/>
      <c r="L203" s="29"/>
      <c r="M203" s="60"/>
      <c r="N203" s="60">
        <v>0</v>
      </c>
      <c r="O203" s="60">
        <v>10000</v>
      </c>
      <c r="P203" s="84">
        <v>0</v>
      </c>
      <c r="Q203" s="33"/>
    </row>
    <row r="204" spans="1:17" s="9" customFormat="1" ht="25.5" customHeight="1">
      <c r="A204" s="25"/>
      <c r="B204" s="15" t="s">
        <v>52</v>
      </c>
      <c r="C204" s="15"/>
      <c r="D204" s="16"/>
      <c r="E204" s="17">
        <f>ROUND(SUM(E148:E180),5)</f>
        <v>141845.07</v>
      </c>
      <c r="F204" s="17">
        <f>ROUND(SUM(F148:F182),5)</f>
        <v>41468.39</v>
      </c>
      <c r="G204" s="29">
        <f>ROUND(SUM(G148:G195),5)</f>
        <v>93741.95</v>
      </c>
      <c r="H204" s="29">
        <f>ROUND(SUM(H148:H195),5)</f>
        <v>43811.01</v>
      </c>
      <c r="I204" s="29">
        <f>ROUND(SUM(I148:I198),5)</f>
        <v>40018.26</v>
      </c>
      <c r="J204" s="29">
        <f>ROUND(SUM(J148:J200),5)</f>
        <v>94241.73</v>
      </c>
      <c r="K204" s="29">
        <f>ROUND(SUM(K148:K200),5)</f>
        <v>173957.93</v>
      </c>
      <c r="L204" s="29">
        <f>ROUND(SUM(L148:L201),5)</f>
        <v>74385.294</v>
      </c>
      <c r="M204" s="29">
        <f>ROUND(SUM(M148:M202),5)</f>
        <v>59226.78</v>
      </c>
      <c r="N204" s="29">
        <f>ROUND(SUM(N148:N203),5)</f>
        <v>106228.49</v>
      </c>
      <c r="O204" s="29">
        <f>ROUND(SUM(O148:O203),5)</f>
        <v>73408.58</v>
      </c>
      <c r="P204" s="29">
        <f>ROUND(SUM(P148:P203),5)</f>
        <v>57900</v>
      </c>
      <c r="Q204" s="33"/>
    </row>
    <row r="205" spans="1:17" s="9" customFormat="1" ht="25.5" customHeight="1">
      <c r="A205" s="25"/>
      <c r="B205" s="15" t="s">
        <v>53</v>
      </c>
      <c r="C205" s="15"/>
      <c r="D205" s="16"/>
      <c r="E205" s="17"/>
      <c r="F205" s="17"/>
      <c r="G205" s="17"/>
      <c r="H205" s="17"/>
      <c r="I205" s="29"/>
      <c r="J205" s="29"/>
      <c r="K205" s="29"/>
      <c r="L205" s="43"/>
      <c r="M205" s="61"/>
      <c r="N205" s="61"/>
      <c r="O205" s="60"/>
      <c r="P205" s="84"/>
      <c r="Q205" s="33"/>
    </row>
    <row r="206" spans="1:17" s="9" customFormat="1" ht="15.75">
      <c r="A206" s="25"/>
      <c r="B206" s="15"/>
      <c r="C206" s="15" t="s">
        <v>327</v>
      </c>
      <c r="D206" s="16"/>
      <c r="E206" s="17">
        <v>0</v>
      </c>
      <c r="F206" s="17">
        <v>0</v>
      </c>
      <c r="G206" s="17">
        <v>0</v>
      </c>
      <c r="H206" s="17">
        <v>0</v>
      </c>
      <c r="I206" s="29">
        <v>0</v>
      </c>
      <c r="J206" s="29">
        <v>0</v>
      </c>
      <c r="K206" s="29">
        <v>0</v>
      </c>
      <c r="L206" s="29">
        <v>0</v>
      </c>
      <c r="M206" s="60">
        <v>0</v>
      </c>
      <c r="N206" s="60">
        <v>0</v>
      </c>
      <c r="O206" s="60">
        <v>0</v>
      </c>
      <c r="P206" s="84">
        <v>0</v>
      </c>
      <c r="Q206" s="33"/>
    </row>
    <row r="207" spans="1:17" s="9" customFormat="1" ht="15.75">
      <c r="A207" s="25"/>
      <c r="B207" s="15"/>
      <c r="C207" s="15" t="s">
        <v>444</v>
      </c>
      <c r="D207" s="16"/>
      <c r="E207" s="17">
        <v>0</v>
      </c>
      <c r="F207" s="17">
        <v>0</v>
      </c>
      <c r="G207" s="17">
        <v>0</v>
      </c>
      <c r="H207" s="17">
        <v>0</v>
      </c>
      <c r="I207" s="29">
        <v>1320</v>
      </c>
      <c r="J207" s="29">
        <v>0</v>
      </c>
      <c r="K207" s="29">
        <v>0</v>
      </c>
      <c r="L207" s="29">
        <v>0</v>
      </c>
      <c r="M207" s="60">
        <v>810</v>
      </c>
      <c r="N207" s="60">
        <v>0</v>
      </c>
      <c r="O207" s="60">
        <v>0</v>
      </c>
      <c r="P207" s="84">
        <v>0</v>
      </c>
      <c r="Q207" s="33"/>
    </row>
    <row r="208" spans="1:17" s="9" customFormat="1" ht="15.75">
      <c r="A208" s="25"/>
      <c r="B208" s="15"/>
      <c r="C208" s="15" t="s">
        <v>328</v>
      </c>
      <c r="D208" s="16"/>
      <c r="E208" s="17">
        <v>150</v>
      </c>
      <c r="F208" s="17">
        <v>0</v>
      </c>
      <c r="G208" s="17">
        <v>0</v>
      </c>
      <c r="H208" s="17">
        <v>5002</v>
      </c>
      <c r="I208" s="29">
        <v>50</v>
      </c>
      <c r="J208" s="29">
        <v>9734.9</v>
      </c>
      <c r="K208" s="29">
        <v>0</v>
      </c>
      <c r="L208" s="29">
        <v>0</v>
      </c>
      <c r="M208" s="60">
        <v>0</v>
      </c>
      <c r="N208" s="60">
        <v>0</v>
      </c>
      <c r="O208" s="60">
        <v>0</v>
      </c>
      <c r="P208" s="84">
        <v>0</v>
      </c>
      <c r="Q208" s="33"/>
    </row>
    <row r="209" spans="1:17" s="9" customFormat="1" ht="15.75">
      <c r="A209" s="25"/>
      <c r="B209" s="15"/>
      <c r="C209" s="15" t="s">
        <v>497</v>
      </c>
      <c r="D209" s="16"/>
      <c r="E209" s="17"/>
      <c r="F209" s="17"/>
      <c r="G209" s="17">
        <v>0</v>
      </c>
      <c r="H209" s="17">
        <v>0</v>
      </c>
      <c r="I209" s="29">
        <v>0</v>
      </c>
      <c r="J209" s="29">
        <v>200</v>
      </c>
      <c r="K209" s="29">
        <v>0</v>
      </c>
      <c r="L209" s="29">
        <v>0</v>
      </c>
      <c r="M209" s="60">
        <v>0</v>
      </c>
      <c r="N209" s="60">
        <v>0</v>
      </c>
      <c r="O209" s="60">
        <v>0</v>
      </c>
      <c r="P209" s="84">
        <v>0</v>
      </c>
      <c r="Q209" s="33"/>
    </row>
    <row r="210" spans="1:17" s="9" customFormat="1" ht="15.75">
      <c r="A210" s="25"/>
      <c r="B210" s="15"/>
      <c r="C210" s="15" t="s">
        <v>443</v>
      </c>
      <c r="D210" s="16"/>
      <c r="E210" s="17">
        <v>0</v>
      </c>
      <c r="F210" s="17">
        <v>0</v>
      </c>
      <c r="G210" s="17">
        <v>0</v>
      </c>
      <c r="H210" s="17">
        <v>2160</v>
      </c>
      <c r="I210" s="29">
        <v>0</v>
      </c>
      <c r="J210" s="29">
        <v>18750</v>
      </c>
      <c r="K210" s="29">
        <v>0</v>
      </c>
      <c r="L210" s="29">
        <v>0</v>
      </c>
      <c r="M210" s="60">
        <v>0</v>
      </c>
      <c r="N210" s="60">
        <v>0</v>
      </c>
      <c r="O210" s="60">
        <v>0</v>
      </c>
      <c r="P210" s="84">
        <v>0</v>
      </c>
      <c r="Q210" s="33"/>
    </row>
    <row r="211" spans="1:17" s="9" customFormat="1" ht="15.75">
      <c r="A211" s="25"/>
      <c r="B211" s="15"/>
      <c r="C211" s="15" t="s">
        <v>399</v>
      </c>
      <c r="D211" s="16"/>
      <c r="E211" s="17">
        <v>32919</v>
      </c>
      <c r="F211" s="17">
        <v>13013</v>
      </c>
      <c r="G211" s="17">
        <v>18750</v>
      </c>
      <c r="H211" s="17">
        <v>18750</v>
      </c>
      <c r="I211" s="29">
        <v>33750</v>
      </c>
      <c r="J211" s="29">
        <v>0</v>
      </c>
      <c r="K211" s="29">
        <v>50250</v>
      </c>
      <c r="L211" s="29">
        <v>0</v>
      </c>
      <c r="M211" s="60">
        <v>0</v>
      </c>
      <c r="N211" s="60">
        <v>0</v>
      </c>
      <c r="O211" s="60">
        <v>0</v>
      </c>
      <c r="P211" s="84">
        <v>0</v>
      </c>
      <c r="Q211" s="33"/>
    </row>
    <row r="212" spans="1:17" s="9" customFormat="1" ht="15.75">
      <c r="A212" s="35"/>
      <c r="B212" s="15"/>
      <c r="C212" s="15" t="s">
        <v>263</v>
      </c>
      <c r="D212" s="16"/>
      <c r="E212" s="17">
        <v>0</v>
      </c>
      <c r="F212" s="17">
        <v>0</v>
      </c>
      <c r="G212" s="17">
        <v>0</v>
      </c>
      <c r="H212" s="17">
        <v>0</v>
      </c>
      <c r="I212" s="29">
        <v>0</v>
      </c>
      <c r="J212" s="29">
        <v>0</v>
      </c>
      <c r="K212" s="29">
        <v>0</v>
      </c>
      <c r="L212" s="29">
        <v>0</v>
      </c>
      <c r="M212" s="60">
        <v>0</v>
      </c>
      <c r="N212" s="60">
        <v>0</v>
      </c>
      <c r="O212" s="60">
        <v>0</v>
      </c>
      <c r="P212" s="84">
        <v>70753.04</v>
      </c>
      <c r="Q212" s="33"/>
    </row>
    <row r="213" spans="1:17" s="9" customFormat="1" ht="15.75">
      <c r="A213" s="25"/>
      <c r="B213" s="15"/>
      <c r="C213" s="15" t="s">
        <v>368</v>
      </c>
      <c r="D213" s="16"/>
      <c r="E213" s="17">
        <v>0</v>
      </c>
      <c r="F213" s="17">
        <v>0</v>
      </c>
      <c r="G213" s="17">
        <v>0</v>
      </c>
      <c r="H213" s="17">
        <v>0</v>
      </c>
      <c r="I213" s="29">
        <v>0</v>
      </c>
      <c r="J213" s="29">
        <v>0</v>
      </c>
      <c r="K213" s="29">
        <v>0</v>
      </c>
      <c r="L213" s="29">
        <v>0</v>
      </c>
      <c r="M213" s="60">
        <v>0</v>
      </c>
      <c r="N213" s="60">
        <v>0</v>
      </c>
      <c r="O213" s="60">
        <v>0</v>
      </c>
      <c r="P213" s="84">
        <v>0</v>
      </c>
      <c r="Q213" s="70"/>
    </row>
    <row r="214" spans="1:17" s="9" customFormat="1" ht="15.75">
      <c r="A214" s="25"/>
      <c r="B214" s="15"/>
      <c r="C214" s="15" t="s">
        <v>434</v>
      </c>
      <c r="D214" s="16"/>
      <c r="E214" s="17">
        <v>0</v>
      </c>
      <c r="F214" s="17">
        <v>0</v>
      </c>
      <c r="G214" s="17">
        <v>2500</v>
      </c>
      <c r="H214" s="17">
        <v>0</v>
      </c>
      <c r="I214" s="29">
        <v>0</v>
      </c>
      <c r="J214" s="29">
        <v>0</v>
      </c>
      <c r="K214" s="29">
        <v>0</v>
      </c>
      <c r="L214" s="29">
        <v>0</v>
      </c>
      <c r="M214" s="60">
        <v>0</v>
      </c>
      <c r="N214" s="60">
        <v>0</v>
      </c>
      <c r="O214" s="60">
        <v>0</v>
      </c>
      <c r="P214" s="84">
        <v>0</v>
      </c>
      <c r="Q214" s="33"/>
    </row>
    <row r="215" spans="1:17" s="9" customFormat="1" ht="15.75">
      <c r="A215" s="25"/>
      <c r="B215" s="15"/>
      <c r="C215" s="15" t="s">
        <v>440</v>
      </c>
      <c r="D215" s="16"/>
      <c r="E215" s="17">
        <v>0</v>
      </c>
      <c r="F215" s="17">
        <v>0</v>
      </c>
      <c r="G215" s="17">
        <v>0</v>
      </c>
      <c r="H215" s="17">
        <v>1775.69</v>
      </c>
      <c r="I215" s="29">
        <v>0</v>
      </c>
      <c r="J215" s="29">
        <v>0</v>
      </c>
      <c r="K215" s="29">
        <v>0</v>
      </c>
      <c r="L215" s="29">
        <v>0</v>
      </c>
      <c r="M215" s="60">
        <v>0</v>
      </c>
      <c r="N215" s="60">
        <v>0</v>
      </c>
      <c r="O215" s="60">
        <v>0</v>
      </c>
      <c r="P215" s="84">
        <v>0</v>
      </c>
      <c r="Q215" s="33"/>
    </row>
    <row r="216" spans="1:17" s="9" customFormat="1" ht="15.75">
      <c r="A216" s="25"/>
      <c r="B216" s="15"/>
      <c r="C216" s="15" t="s">
        <v>532</v>
      </c>
      <c r="D216" s="16"/>
      <c r="E216" s="17"/>
      <c r="F216" s="17"/>
      <c r="G216" s="17"/>
      <c r="H216" s="17"/>
      <c r="I216" s="29">
        <v>0</v>
      </c>
      <c r="J216" s="29">
        <v>0</v>
      </c>
      <c r="K216" s="29">
        <v>0</v>
      </c>
      <c r="L216" s="29">
        <v>0</v>
      </c>
      <c r="M216" s="60">
        <v>0</v>
      </c>
      <c r="N216" s="60">
        <v>0</v>
      </c>
      <c r="O216" s="60">
        <v>0</v>
      </c>
      <c r="P216" s="84">
        <v>0</v>
      </c>
      <c r="Q216" s="33"/>
    </row>
    <row r="217" spans="1:17" s="9" customFormat="1" ht="15.75">
      <c r="A217" s="67"/>
      <c r="B217" s="15"/>
      <c r="C217" s="15" t="s">
        <v>541</v>
      </c>
      <c r="D217" s="16"/>
      <c r="E217" s="17"/>
      <c r="F217" s="17"/>
      <c r="G217" s="17"/>
      <c r="H217" s="17"/>
      <c r="I217" s="29"/>
      <c r="J217" s="29">
        <v>0</v>
      </c>
      <c r="K217" s="29">
        <v>0</v>
      </c>
      <c r="L217" s="29">
        <v>0</v>
      </c>
      <c r="M217" s="60">
        <v>0</v>
      </c>
      <c r="N217" s="60">
        <v>0</v>
      </c>
      <c r="O217" s="60">
        <v>0</v>
      </c>
      <c r="P217" s="84">
        <v>0</v>
      </c>
      <c r="Q217" s="33"/>
    </row>
    <row r="218" spans="1:17" s="9" customFormat="1" ht="15.75">
      <c r="A218" s="67"/>
      <c r="B218" s="15"/>
      <c r="C218" s="15" t="s">
        <v>542</v>
      </c>
      <c r="D218" s="16"/>
      <c r="E218" s="17"/>
      <c r="F218" s="17"/>
      <c r="G218" s="17"/>
      <c r="H218" s="17"/>
      <c r="I218" s="29"/>
      <c r="J218" s="29">
        <v>0</v>
      </c>
      <c r="K218" s="29">
        <v>0</v>
      </c>
      <c r="L218" s="29">
        <v>0</v>
      </c>
      <c r="M218" s="60">
        <v>0</v>
      </c>
      <c r="N218" s="60">
        <v>0</v>
      </c>
      <c r="O218" s="60">
        <v>0</v>
      </c>
      <c r="P218" s="84">
        <v>0</v>
      </c>
      <c r="Q218" s="33"/>
    </row>
    <row r="219" spans="1:17" s="9" customFormat="1" ht="15.75">
      <c r="A219" s="67"/>
      <c r="B219" s="15"/>
      <c r="C219" s="15" t="s">
        <v>543</v>
      </c>
      <c r="D219" s="16"/>
      <c r="E219" s="17"/>
      <c r="F219" s="17"/>
      <c r="G219" s="17"/>
      <c r="H219" s="17"/>
      <c r="I219" s="29"/>
      <c r="J219" s="29">
        <v>0</v>
      </c>
      <c r="K219" s="29">
        <v>0</v>
      </c>
      <c r="L219" s="29">
        <v>0</v>
      </c>
      <c r="M219" s="60">
        <v>0</v>
      </c>
      <c r="N219" s="60">
        <v>0</v>
      </c>
      <c r="O219" s="60">
        <v>0</v>
      </c>
      <c r="P219" s="84">
        <v>0</v>
      </c>
      <c r="Q219" s="33"/>
    </row>
    <row r="220" spans="1:17" s="9" customFormat="1" ht="25.5" customHeight="1">
      <c r="A220" s="25"/>
      <c r="B220" s="15" t="s">
        <v>54</v>
      </c>
      <c r="C220" s="15"/>
      <c r="D220" s="16"/>
      <c r="E220" s="17">
        <f>ROUND(SUM(E206:E215),5)</f>
        <v>33069</v>
      </c>
      <c r="F220" s="17">
        <f>ROUND(SUM(F206:F215),5)</f>
        <v>13013</v>
      </c>
      <c r="G220" s="17">
        <f>ROUND(SUM(G206:G215),5)</f>
        <v>21250</v>
      </c>
      <c r="H220" s="17">
        <f>ROUND(SUM(H206:H215),5)</f>
        <v>27687.69</v>
      </c>
      <c r="I220" s="17">
        <f>ROUND(SUM(I206:I216),5)</f>
        <v>35120</v>
      </c>
      <c r="J220" s="17">
        <f>ROUND(SUM(J206:J216),5)</f>
        <v>28684.9</v>
      </c>
      <c r="K220" s="17">
        <f>ROUND(SUM(K206:K216),5)</f>
        <v>50250</v>
      </c>
      <c r="L220" s="17">
        <f>ROUND(SUM(L206:L219),5)</f>
        <v>0</v>
      </c>
      <c r="M220" s="17">
        <f>ROUND(SUM(M206:M219),5)</f>
        <v>810</v>
      </c>
      <c r="N220" s="17">
        <f>ROUND(SUM(N206:N219),5)</f>
        <v>0</v>
      </c>
      <c r="O220" s="17">
        <f>ROUND(SUM(O206:O219),5)</f>
        <v>0</v>
      </c>
      <c r="P220" s="17">
        <f>ROUND(SUM(P206:P219),5)</f>
        <v>70753.04</v>
      </c>
      <c r="Q220" s="33"/>
    </row>
    <row r="221" spans="1:17" s="9" customFormat="1" ht="25.5" customHeight="1">
      <c r="A221" s="25" t="s">
        <v>55</v>
      </c>
      <c r="B221" s="15"/>
      <c r="C221" s="15"/>
      <c r="D221" s="16"/>
      <c r="E221" s="17">
        <f aca="true" t="shared" si="27" ref="E221:P221">ROUND(+E22+E40+E50+E80+E111+E146+E204+E220,5)</f>
        <v>1123038.64</v>
      </c>
      <c r="F221" s="17">
        <f t="shared" si="27"/>
        <v>857353.35</v>
      </c>
      <c r="G221" s="17">
        <f t="shared" si="27"/>
        <v>1070031.02</v>
      </c>
      <c r="H221" s="17">
        <f t="shared" si="27"/>
        <v>1007256.43</v>
      </c>
      <c r="I221" s="17">
        <f t="shared" si="27"/>
        <v>967398.62</v>
      </c>
      <c r="J221" s="29">
        <f t="shared" si="27"/>
        <v>966636.23</v>
      </c>
      <c r="K221" s="29">
        <f t="shared" si="27"/>
        <v>1084649.56</v>
      </c>
      <c r="L221" s="29">
        <f t="shared" si="27"/>
        <v>957609.094</v>
      </c>
      <c r="M221" s="60">
        <f t="shared" si="27"/>
        <v>1107879.39</v>
      </c>
      <c r="N221" s="60">
        <f t="shared" si="27"/>
        <v>1366764.27</v>
      </c>
      <c r="O221" s="60">
        <f t="shared" si="27"/>
        <v>1091413.54</v>
      </c>
      <c r="P221" s="60">
        <f t="shared" si="27"/>
        <v>1170893.636</v>
      </c>
      <c r="Q221" s="33"/>
    </row>
    <row r="222" spans="1:17" s="9" customFormat="1" ht="25.5" customHeight="1">
      <c r="A222" s="25"/>
      <c r="B222" s="15"/>
      <c r="C222" s="15"/>
      <c r="D222" s="16"/>
      <c r="E222" s="17"/>
      <c r="F222" s="34"/>
      <c r="G222" s="17"/>
      <c r="H222" s="17"/>
      <c r="I222" s="29"/>
      <c r="J222" s="43"/>
      <c r="K222" s="43"/>
      <c r="L222" s="33"/>
      <c r="M222" s="61"/>
      <c r="N222" s="61"/>
      <c r="O222" s="60"/>
      <c r="P222" s="33"/>
      <c r="Q222" s="33"/>
    </row>
    <row r="223" spans="1:17" s="9" customFormat="1" ht="25.5" customHeight="1">
      <c r="A223" s="25" t="s">
        <v>56</v>
      </c>
      <c r="B223" s="15"/>
      <c r="C223" s="15"/>
      <c r="D223" s="16"/>
      <c r="E223" s="17"/>
      <c r="F223" s="34"/>
      <c r="G223" s="17"/>
      <c r="H223" s="17"/>
      <c r="I223" s="34"/>
      <c r="J223" s="43"/>
      <c r="K223" s="43"/>
      <c r="L223" s="33"/>
      <c r="M223" s="61"/>
      <c r="N223" s="61"/>
      <c r="O223" s="60"/>
      <c r="P223" s="33"/>
      <c r="Q223" s="33"/>
    </row>
    <row r="224" spans="1:17" s="9" customFormat="1" ht="15.75">
      <c r="A224" s="25"/>
      <c r="B224" s="15" t="s">
        <v>57</v>
      </c>
      <c r="C224" s="15"/>
      <c r="D224" s="16"/>
      <c r="E224" s="17"/>
      <c r="F224" s="34"/>
      <c r="G224" s="17"/>
      <c r="H224" s="17"/>
      <c r="I224" s="34"/>
      <c r="J224" s="43"/>
      <c r="K224" s="43"/>
      <c r="L224" s="33"/>
      <c r="M224" s="61"/>
      <c r="N224" s="61"/>
      <c r="O224" s="60"/>
      <c r="P224" s="33"/>
      <c r="Q224" s="33"/>
    </row>
    <row r="225" spans="1:17" s="9" customFormat="1" ht="15.75">
      <c r="A225" s="25"/>
      <c r="B225" s="15"/>
      <c r="C225" s="15" t="s">
        <v>58</v>
      </c>
      <c r="D225" s="16"/>
      <c r="E225" s="17"/>
      <c r="F225" s="34"/>
      <c r="G225" s="17"/>
      <c r="H225" s="17"/>
      <c r="I225" s="34"/>
      <c r="J225" s="43"/>
      <c r="K225" s="43"/>
      <c r="L225" s="33"/>
      <c r="M225" s="61"/>
      <c r="N225" s="61"/>
      <c r="O225" s="60"/>
      <c r="P225" s="33"/>
      <c r="Q225" s="33"/>
    </row>
    <row r="226" spans="1:17" s="9" customFormat="1" ht="15.75">
      <c r="A226" s="25"/>
      <c r="B226" s="15"/>
      <c r="C226" s="15"/>
      <c r="D226" s="16" t="s">
        <v>217</v>
      </c>
      <c r="E226" s="29">
        <v>4020</v>
      </c>
      <c r="F226" s="29">
        <v>0</v>
      </c>
      <c r="G226" s="29">
        <v>0</v>
      </c>
      <c r="H226" s="29">
        <v>0</v>
      </c>
      <c r="I226" s="29">
        <v>3480</v>
      </c>
      <c r="J226" s="29">
        <v>3510</v>
      </c>
      <c r="K226" s="29">
        <v>3600</v>
      </c>
      <c r="L226" s="29">
        <v>3540</v>
      </c>
      <c r="M226" s="60">
        <v>2683.4</v>
      </c>
      <c r="N226" s="60">
        <v>3878.04</v>
      </c>
      <c r="O226" s="60">
        <v>3240</v>
      </c>
      <c r="P226" s="72">
        <v>5040</v>
      </c>
      <c r="Q226" s="33"/>
    </row>
    <row r="227" spans="1:17" s="9" customFormat="1" ht="15.75">
      <c r="A227" s="25"/>
      <c r="B227" s="15"/>
      <c r="C227" s="15"/>
      <c r="D227" s="16" t="s">
        <v>282</v>
      </c>
      <c r="E227" s="44">
        <v>983.94</v>
      </c>
      <c r="F227" s="44">
        <v>1007.06</v>
      </c>
      <c r="G227" s="44">
        <v>1418.98</v>
      </c>
      <c r="H227" s="44">
        <v>1474.98</v>
      </c>
      <c r="I227" s="29">
        <v>1477.67</v>
      </c>
      <c r="J227" s="29">
        <v>1396.18</v>
      </c>
      <c r="K227" s="29">
        <v>1168.27</v>
      </c>
      <c r="L227" s="29">
        <v>1165.4</v>
      </c>
      <c r="M227" s="60">
        <v>1272.36</v>
      </c>
      <c r="N227" s="60">
        <v>1497.76</v>
      </c>
      <c r="O227" s="60">
        <v>1094.73</v>
      </c>
      <c r="P227" s="72">
        <v>1600</v>
      </c>
      <c r="Q227" s="34"/>
    </row>
    <row r="228" spans="1:17" s="9" customFormat="1" ht="15.75">
      <c r="A228" s="25"/>
      <c r="B228" s="15"/>
      <c r="C228" s="15"/>
      <c r="D228" s="16" t="s">
        <v>283</v>
      </c>
      <c r="E228" s="44">
        <v>1264.1</v>
      </c>
      <c r="F228" s="44">
        <v>1675.05</v>
      </c>
      <c r="G228" s="44">
        <v>1822.62</v>
      </c>
      <c r="H228" s="44">
        <v>1590.28</v>
      </c>
      <c r="I228" s="29">
        <v>1708.41</v>
      </c>
      <c r="J228" s="29">
        <v>1217.23</v>
      </c>
      <c r="K228" s="29">
        <v>1482.52</v>
      </c>
      <c r="L228" s="29">
        <v>2542.88</v>
      </c>
      <c r="M228" s="60">
        <v>1596.16</v>
      </c>
      <c r="N228" s="60">
        <v>2581.55</v>
      </c>
      <c r="O228" s="60">
        <v>2033.56</v>
      </c>
      <c r="P228" s="72">
        <v>2400</v>
      </c>
      <c r="Q228" s="33"/>
    </row>
    <row r="229" spans="1:17" s="9" customFormat="1" ht="15.75">
      <c r="A229" s="25"/>
      <c r="B229" s="15"/>
      <c r="C229" s="15"/>
      <c r="D229" s="16" t="s">
        <v>271</v>
      </c>
      <c r="E229" s="44">
        <v>780.21</v>
      </c>
      <c r="F229" s="44">
        <v>502.58</v>
      </c>
      <c r="G229" s="44">
        <v>1018.68</v>
      </c>
      <c r="H229" s="44">
        <v>833.01</v>
      </c>
      <c r="I229" s="29">
        <v>924.62</v>
      </c>
      <c r="J229" s="29">
        <v>662.74</v>
      </c>
      <c r="K229" s="29">
        <v>795.29</v>
      </c>
      <c r="L229" s="29">
        <v>863.32</v>
      </c>
      <c r="M229" s="60">
        <v>798.75</v>
      </c>
      <c r="N229" s="60">
        <v>815.3</v>
      </c>
      <c r="O229" s="60">
        <v>781.28</v>
      </c>
      <c r="P229" s="72">
        <v>900</v>
      </c>
      <c r="Q229" s="33"/>
    </row>
    <row r="230" spans="1:17" s="9" customFormat="1" ht="15.75">
      <c r="A230" s="25"/>
      <c r="B230" s="15"/>
      <c r="C230" s="15"/>
      <c r="D230" s="16" t="s">
        <v>446</v>
      </c>
      <c r="E230" s="44">
        <v>0</v>
      </c>
      <c r="F230" s="44">
        <v>0</v>
      </c>
      <c r="G230" s="44">
        <v>0</v>
      </c>
      <c r="H230" s="44">
        <v>0</v>
      </c>
      <c r="I230" s="29">
        <v>80</v>
      </c>
      <c r="J230" s="29">
        <v>40</v>
      </c>
      <c r="K230" s="29">
        <v>0</v>
      </c>
      <c r="L230" s="29">
        <v>0</v>
      </c>
      <c r="M230" s="60">
        <v>0</v>
      </c>
      <c r="N230" s="60">
        <v>350</v>
      </c>
      <c r="O230" s="60">
        <v>589.34</v>
      </c>
      <c r="P230" s="72">
        <v>600</v>
      </c>
      <c r="Q230" s="33"/>
    </row>
    <row r="231" spans="1:17" s="9" customFormat="1" ht="15.75">
      <c r="A231" s="25"/>
      <c r="B231" s="15"/>
      <c r="C231" s="15" t="s">
        <v>59</v>
      </c>
      <c r="D231" s="16"/>
      <c r="E231" s="17">
        <f aca="true" t="shared" si="28" ref="E231:J231">ROUND(SUM(E226:E230),5)</f>
        <v>7048.25</v>
      </c>
      <c r="F231" s="17">
        <f t="shared" si="28"/>
        <v>3184.69</v>
      </c>
      <c r="G231" s="17">
        <f t="shared" si="28"/>
        <v>4260.28</v>
      </c>
      <c r="H231" s="17">
        <f t="shared" si="28"/>
        <v>3898.27</v>
      </c>
      <c r="I231" s="17">
        <f t="shared" si="28"/>
        <v>7670.7</v>
      </c>
      <c r="J231" s="29">
        <f t="shared" si="28"/>
        <v>6826.15</v>
      </c>
      <c r="K231" s="29">
        <f aca="true" t="shared" si="29" ref="K231:P231">ROUND(SUM(K226:K230),5)</f>
        <v>7046.08</v>
      </c>
      <c r="L231" s="29">
        <f t="shared" si="29"/>
        <v>8111.6</v>
      </c>
      <c r="M231" s="29">
        <f t="shared" si="29"/>
        <v>6350.67</v>
      </c>
      <c r="N231" s="29">
        <f t="shared" si="29"/>
        <v>9122.65</v>
      </c>
      <c r="O231" s="29">
        <f>ROUND(SUM(O226:O230),5)</f>
        <v>7738.91</v>
      </c>
      <c r="P231" s="29">
        <f t="shared" si="29"/>
        <v>10540</v>
      </c>
      <c r="Q231" s="33"/>
    </row>
    <row r="232" spans="1:17" s="9" customFormat="1" ht="22.5" customHeight="1">
      <c r="A232" s="25"/>
      <c r="B232" s="15"/>
      <c r="C232" s="15" t="s">
        <v>60</v>
      </c>
      <c r="D232" s="16"/>
      <c r="E232" s="17"/>
      <c r="F232" s="17" t="s">
        <v>411</v>
      </c>
      <c r="G232" s="17"/>
      <c r="H232" s="17"/>
      <c r="I232" s="29"/>
      <c r="J232" s="29"/>
      <c r="K232" s="29"/>
      <c r="L232" s="43"/>
      <c r="M232" s="61"/>
      <c r="N232" s="61"/>
      <c r="O232" s="60"/>
      <c r="P232" s="72"/>
      <c r="Q232" s="33"/>
    </row>
    <row r="233" spans="1:17" s="9" customFormat="1" ht="14.25" customHeight="1">
      <c r="A233" s="25"/>
      <c r="B233" s="15"/>
      <c r="C233" s="15"/>
      <c r="D233" s="16" t="s">
        <v>284</v>
      </c>
      <c r="E233" s="29">
        <v>960</v>
      </c>
      <c r="F233" s="29">
        <v>0</v>
      </c>
      <c r="G233" s="29">
        <v>0</v>
      </c>
      <c r="H233" s="29">
        <v>0</v>
      </c>
      <c r="I233" s="29">
        <v>960</v>
      </c>
      <c r="J233" s="29">
        <v>960</v>
      </c>
      <c r="K233" s="29">
        <v>960</v>
      </c>
      <c r="L233" s="29">
        <v>960</v>
      </c>
      <c r="M233" s="60">
        <v>960</v>
      </c>
      <c r="N233" s="60">
        <v>960</v>
      </c>
      <c r="O233" s="60">
        <v>720</v>
      </c>
      <c r="P233" s="72">
        <v>960</v>
      </c>
      <c r="Q233" s="33"/>
    </row>
    <row r="234" spans="1:17" s="9" customFormat="1" ht="15.75">
      <c r="A234" s="25"/>
      <c r="B234" s="15"/>
      <c r="C234" s="15"/>
      <c r="D234" s="16" t="s">
        <v>338</v>
      </c>
      <c r="E234" s="29">
        <v>28321.01</v>
      </c>
      <c r="F234" s="29">
        <v>32639.63</v>
      </c>
      <c r="G234" s="29">
        <v>31985.99</v>
      </c>
      <c r="H234" s="29">
        <v>31484.19</v>
      </c>
      <c r="I234" s="29">
        <v>33281.58</v>
      </c>
      <c r="J234" s="29">
        <v>32760.61</v>
      </c>
      <c r="K234" s="29">
        <v>32678.36</v>
      </c>
      <c r="L234" s="29">
        <v>33377.37</v>
      </c>
      <c r="M234" s="60">
        <v>34782.27</v>
      </c>
      <c r="N234" s="60">
        <v>37739.78</v>
      </c>
      <c r="O234" s="60">
        <v>36627.46</v>
      </c>
      <c r="P234" s="72">
        <f>((23.21*1.03)*1896)</f>
        <v>45326.344800000006</v>
      </c>
      <c r="Q234" s="33"/>
    </row>
    <row r="235" spans="1:17" s="9" customFormat="1" ht="15.75">
      <c r="A235" s="25"/>
      <c r="B235" s="15"/>
      <c r="C235" s="15"/>
      <c r="D235" s="16" t="s">
        <v>447</v>
      </c>
      <c r="E235" s="29">
        <v>0</v>
      </c>
      <c r="F235" s="29">
        <v>0</v>
      </c>
      <c r="G235" s="29">
        <v>0</v>
      </c>
      <c r="H235" s="29">
        <v>0</v>
      </c>
      <c r="I235" s="29">
        <v>351.09</v>
      </c>
      <c r="J235" s="29">
        <v>177.4</v>
      </c>
      <c r="K235" s="29">
        <v>90</v>
      </c>
      <c r="L235" s="29">
        <v>0</v>
      </c>
      <c r="M235" s="60">
        <v>0</v>
      </c>
      <c r="N235" s="60">
        <v>200</v>
      </c>
      <c r="O235" s="60">
        <v>232.5</v>
      </c>
      <c r="P235" s="72">
        <v>250</v>
      </c>
      <c r="Q235" s="33"/>
    </row>
    <row r="236" spans="1:17" s="9" customFormat="1" ht="15.75">
      <c r="A236" s="25"/>
      <c r="B236" s="15"/>
      <c r="C236" s="15" t="s">
        <v>61</v>
      </c>
      <c r="D236" s="16"/>
      <c r="E236" s="29">
        <f aca="true" t="shared" si="30" ref="E236:L236">ROUND(SUM(E233:E235),5)</f>
        <v>29281.01</v>
      </c>
      <c r="F236" s="29">
        <f t="shared" si="30"/>
        <v>32639.63</v>
      </c>
      <c r="G236" s="29">
        <f t="shared" si="30"/>
        <v>31985.99</v>
      </c>
      <c r="H236" s="29">
        <f t="shared" si="30"/>
        <v>31484.19</v>
      </c>
      <c r="I236" s="29">
        <f t="shared" si="30"/>
        <v>34592.67</v>
      </c>
      <c r="J236" s="29">
        <f t="shared" si="30"/>
        <v>33898.01</v>
      </c>
      <c r="K236" s="29">
        <f t="shared" si="30"/>
        <v>33728.36</v>
      </c>
      <c r="L236" s="29">
        <f t="shared" si="30"/>
        <v>34337.37</v>
      </c>
      <c r="M236" s="60">
        <f>ROUND(SUM(M233:M235),5)</f>
        <v>35742.27</v>
      </c>
      <c r="N236" s="60">
        <f>ROUND(SUM(N233:N235),5)</f>
        <v>38899.78</v>
      </c>
      <c r="O236" s="60">
        <f>ROUND(SUM(O233:O235),5)</f>
        <v>37579.96</v>
      </c>
      <c r="P236" s="60">
        <f>ROUND(SUM(P233:P235),5)</f>
        <v>46536.3448</v>
      </c>
      <c r="Q236" s="33"/>
    </row>
    <row r="237" spans="1:17" s="9" customFormat="1" ht="25.5" customHeight="1">
      <c r="A237" s="25"/>
      <c r="B237" s="15"/>
      <c r="C237" s="15" t="s">
        <v>62</v>
      </c>
      <c r="D237" s="16"/>
      <c r="E237" s="17"/>
      <c r="F237" s="17"/>
      <c r="G237" s="17"/>
      <c r="H237" s="17"/>
      <c r="I237" s="29"/>
      <c r="J237" s="29"/>
      <c r="K237" s="29"/>
      <c r="L237" s="43"/>
      <c r="M237" s="61"/>
      <c r="N237" s="61"/>
      <c r="O237" s="60"/>
      <c r="P237" s="72"/>
      <c r="Q237" s="33"/>
    </row>
    <row r="238" spans="1:17" s="9" customFormat="1" ht="15.75">
      <c r="A238" s="25"/>
      <c r="B238" s="15"/>
      <c r="C238" s="15"/>
      <c r="D238" s="16" t="s">
        <v>63</v>
      </c>
      <c r="E238" s="17">
        <v>9600</v>
      </c>
      <c r="F238" s="17">
        <v>9825</v>
      </c>
      <c r="G238" s="17">
        <v>7500</v>
      </c>
      <c r="H238" s="17">
        <v>7650</v>
      </c>
      <c r="I238" s="29">
        <v>7800</v>
      </c>
      <c r="J238" s="29">
        <v>7500</v>
      </c>
      <c r="K238" s="29">
        <v>6000</v>
      </c>
      <c r="L238" s="29">
        <v>6000</v>
      </c>
      <c r="M238" s="60">
        <v>8250</v>
      </c>
      <c r="N238" s="60">
        <v>7100</v>
      </c>
      <c r="O238" s="60">
        <v>7100</v>
      </c>
      <c r="P238" s="72">
        <v>7100</v>
      </c>
      <c r="Q238" s="82"/>
    </row>
    <row r="239" spans="1:17" s="9" customFormat="1" ht="15.75">
      <c r="A239" s="25"/>
      <c r="B239" s="15"/>
      <c r="C239" s="15" t="s">
        <v>64</v>
      </c>
      <c r="D239" s="16"/>
      <c r="E239" s="17">
        <f>ROUND(SUM(E237:E238),5)</f>
        <v>9600</v>
      </c>
      <c r="F239" s="17">
        <f>ROUND(SUM(F237:F238),5)</f>
        <v>9825</v>
      </c>
      <c r="G239" s="17">
        <f>ROUND(SUM(G237:G238),5)</f>
        <v>7500</v>
      </c>
      <c r="H239" s="17">
        <f>ROUND(SUM(H237:H238),5)</f>
        <v>7650</v>
      </c>
      <c r="I239" s="29">
        <v>7800</v>
      </c>
      <c r="J239" s="29">
        <v>7500</v>
      </c>
      <c r="K239" s="29">
        <v>6000</v>
      </c>
      <c r="L239" s="29">
        <v>6000</v>
      </c>
      <c r="M239" s="60">
        <v>8250</v>
      </c>
      <c r="N239" s="60">
        <v>7100</v>
      </c>
      <c r="O239" s="60">
        <v>7100</v>
      </c>
      <c r="P239" s="72">
        <v>7100</v>
      </c>
      <c r="Q239" s="70"/>
    </row>
    <row r="240" spans="1:17" s="9" customFormat="1" ht="25.5" customHeight="1">
      <c r="A240" s="25"/>
      <c r="B240" s="15"/>
      <c r="C240" s="15" t="s">
        <v>65</v>
      </c>
      <c r="D240" s="16"/>
      <c r="E240" s="17"/>
      <c r="F240" s="17"/>
      <c r="G240" s="17"/>
      <c r="H240" s="17"/>
      <c r="I240" s="29"/>
      <c r="J240" s="29"/>
      <c r="K240" s="29"/>
      <c r="L240" s="43"/>
      <c r="M240" s="60"/>
      <c r="N240" s="60"/>
      <c r="O240" s="60"/>
      <c r="P240" s="72"/>
      <c r="Q240" s="33"/>
    </row>
    <row r="241" spans="1:17" s="9" customFormat="1" ht="15.75">
      <c r="A241" s="25"/>
      <c r="B241" s="15"/>
      <c r="C241" s="15"/>
      <c r="D241" s="16" t="s">
        <v>264</v>
      </c>
      <c r="E241" s="17">
        <v>0</v>
      </c>
      <c r="F241" s="17">
        <v>0</v>
      </c>
      <c r="G241" s="17">
        <v>0</v>
      </c>
      <c r="H241" s="17">
        <v>0</v>
      </c>
      <c r="I241" s="29">
        <v>0</v>
      </c>
      <c r="J241" s="29">
        <v>0</v>
      </c>
      <c r="K241" s="29">
        <v>0</v>
      </c>
      <c r="L241" s="29">
        <v>0</v>
      </c>
      <c r="M241" s="60">
        <v>0</v>
      </c>
      <c r="N241" s="60">
        <v>0</v>
      </c>
      <c r="O241" s="60">
        <v>0</v>
      </c>
      <c r="P241" s="72">
        <v>0</v>
      </c>
      <c r="Q241" s="33"/>
    </row>
    <row r="242" spans="1:17" s="9" customFormat="1" ht="15.75">
      <c r="A242" s="25"/>
      <c r="B242" s="15"/>
      <c r="C242" s="15"/>
      <c r="D242" s="16" t="s">
        <v>218</v>
      </c>
      <c r="E242" s="17">
        <v>0</v>
      </c>
      <c r="F242" s="17">
        <v>0</v>
      </c>
      <c r="G242" s="17">
        <v>150.95</v>
      </c>
      <c r="H242" s="17">
        <v>179.89</v>
      </c>
      <c r="I242" s="29">
        <v>172.71</v>
      </c>
      <c r="J242" s="29">
        <v>127.7</v>
      </c>
      <c r="K242" s="29">
        <v>190.75</v>
      </c>
      <c r="L242" s="29">
        <v>165.63</v>
      </c>
      <c r="M242" s="60">
        <v>161.01</v>
      </c>
      <c r="N242" s="60">
        <v>118.13</v>
      </c>
      <c r="O242" s="60">
        <v>156.05</v>
      </c>
      <c r="P242" s="72">
        <v>200</v>
      </c>
      <c r="Q242" s="33"/>
    </row>
    <row r="243" spans="1:17" s="9" customFormat="1" ht="15.75">
      <c r="A243" s="25"/>
      <c r="B243" s="15"/>
      <c r="C243" s="15"/>
      <c r="D243" s="16" t="s">
        <v>265</v>
      </c>
      <c r="E243" s="17"/>
      <c r="F243" s="17">
        <v>946.15</v>
      </c>
      <c r="G243" s="17">
        <v>594.76</v>
      </c>
      <c r="H243" s="17">
        <v>1431.11</v>
      </c>
      <c r="I243" s="29">
        <v>1529.95</v>
      </c>
      <c r="J243" s="29">
        <v>0</v>
      </c>
      <c r="K243" s="29">
        <v>0</v>
      </c>
      <c r="L243" s="29">
        <v>0</v>
      </c>
      <c r="M243" s="60">
        <v>0</v>
      </c>
      <c r="N243" s="60">
        <v>0</v>
      </c>
      <c r="O243" s="60">
        <v>0</v>
      </c>
      <c r="P243" s="72">
        <v>0</v>
      </c>
      <c r="Q243" s="33"/>
    </row>
    <row r="244" spans="1:17" s="9" customFormat="1" ht="15.75">
      <c r="A244" s="25"/>
      <c r="B244" s="15"/>
      <c r="C244" s="15"/>
      <c r="D244" s="16" t="s">
        <v>465</v>
      </c>
      <c r="E244" s="17"/>
      <c r="F244" s="17">
        <v>0</v>
      </c>
      <c r="G244" s="17">
        <v>0</v>
      </c>
      <c r="H244" s="17">
        <v>0</v>
      </c>
      <c r="I244" s="29">
        <v>0</v>
      </c>
      <c r="J244" s="29">
        <v>477.09</v>
      </c>
      <c r="K244" s="29">
        <v>548.9</v>
      </c>
      <c r="L244" s="29">
        <v>761.01</v>
      </c>
      <c r="M244" s="60">
        <v>718.18</v>
      </c>
      <c r="N244" s="60">
        <v>48.8</v>
      </c>
      <c r="O244" s="60">
        <v>473.45</v>
      </c>
      <c r="P244" s="72">
        <v>650</v>
      </c>
      <c r="Q244" s="33"/>
    </row>
    <row r="245" spans="1:17" s="9" customFormat="1" ht="15.75">
      <c r="A245" s="25"/>
      <c r="B245" s="15"/>
      <c r="C245" s="15"/>
      <c r="D245" s="16" t="s">
        <v>466</v>
      </c>
      <c r="E245" s="17">
        <v>580.93</v>
      </c>
      <c r="F245" s="17">
        <v>0</v>
      </c>
      <c r="G245" s="17">
        <v>0</v>
      </c>
      <c r="H245" s="17">
        <v>0</v>
      </c>
      <c r="I245" s="29">
        <v>0</v>
      </c>
      <c r="J245" s="29">
        <v>1658.18</v>
      </c>
      <c r="K245" s="29">
        <v>0</v>
      </c>
      <c r="L245" s="29">
        <v>822.75</v>
      </c>
      <c r="M245" s="60">
        <v>1719.85</v>
      </c>
      <c r="N245" s="60">
        <v>854.8</v>
      </c>
      <c r="O245" s="60">
        <v>0</v>
      </c>
      <c r="P245" s="72">
        <v>900</v>
      </c>
      <c r="Q245" s="33"/>
    </row>
    <row r="246" spans="1:17" s="9" customFormat="1" ht="15.75">
      <c r="A246" s="25"/>
      <c r="B246" s="15"/>
      <c r="C246" s="15" t="s">
        <v>66</v>
      </c>
      <c r="D246" s="16"/>
      <c r="E246" s="17">
        <f aca="true" t="shared" si="31" ref="E246:J246">ROUND(SUM(E241:E245),5)</f>
        <v>580.93</v>
      </c>
      <c r="F246" s="17">
        <f t="shared" si="31"/>
        <v>946.15</v>
      </c>
      <c r="G246" s="17">
        <f t="shared" si="31"/>
        <v>745.71</v>
      </c>
      <c r="H246" s="17">
        <f t="shared" si="31"/>
        <v>1611</v>
      </c>
      <c r="I246" s="17">
        <f t="shared" si="31"/>
        <v>1702.66</v>
      </c>
      <c r="J246" s="29">
        <f t="shared" si="31"/>
        <v>2262.97</v>
      </c>
      <c r="K246" s="29">
        <f aca="true" t="shared" si="32" ref="K246:P246">ROUND(SUM(K241:K245),5)</f>
        <v>739.65</v>
      </c>
      <c r="L246" s="29">
        <f t="shared" si="32"/>
        <v>1749.39</v>
      </c>
      <c r="M246" s="60">
        <f t="shared" si="32"/>
        <v>2599.04</v>
      </c>
      <c r="N246" s="60">
        <f t="shared" si="32"/>
        <v>1021.73</v>
      </c>
      <c r="O246" s="60">
        <f t="shared" si="32"/>
        <v>629.5</v>
      </c>
      <c r="P246" s="60">
        <f t="shared" si="32"/>
        <v>1750</v>
      </c>
      <c r="Q246" s="33"/>
    </row>
    <row r="247" spans="1:17" s="9" customFormat="1" ht="25.5" customHeight="1">
      <c r="A247" s="25"/>
      <c r="B247" s="15"/>
      <c r="C247" s="15" t="s">
        <v>67</v>
      </c>
      <c r="D247" s="16"/>
      <c r="E247" s="17"/>
      <c r="F247" s="17"/>
      <c r="G247" s="17"/>
      <c r="H247" s="17"/>
      <c r="I247" s="29"/>
      <c r="J247" s="29"/>
      <c r="K247" s="29"/>
      <c r="L247" s="43"/>
      <c r="M247" s="60"/>
      <c r="N247" s="60"/>
      <c r="O247" s="60"/>
      <c r="P247" s="72"/>
      <c r="Q247" s="33"/>
    </row>
    <row r="248" spans="1:17" s="9" customFormat="1" ht="15.75">
      <c r="A248" s="25"/>
      <c r="B248" s="15"/>
      <c r="C248" s="15"/>
      <c r="D248" s="16" t="s">
        <v>494</v>
      </c>
      <c r="E248" s="17">
        <v>1150</v>
      </c>
      <c r="F248" s="17">
        <v>3000</v>
      </c>
      <c r="G248" s="17">
        <v>4400</v>
      </c>
      <c r="H248" s="17">
        <v>5450</v>
      </c>
      <c r="I248" s="29">
        <v>7068.47</v>
      </c>
      <c r="J248" s="29">
        <v>6555.16</v>
      </c>
      <c r="K248" s="29">
        <v>5950</v>
      </c>
      <c r="L248" s="36">
        <v>9175</v>
      </c>
      <c r="M248" s="60">
        <v>9125</v>
      </c>
      <c r="N248" s="60">
        <v>9100</v>
      </c>
      <c r="O248" s="60">
        <v>0</v>
      </c>
      <c r="P248" s="72">
        <v>10000</v>
      </c>
      <c r="Q248" s="33"/>
    </row>
    <row r="249" spans="1:17" s="9" customFormat="1" ht="15.75">
      <c r="A249" s="35"/>
      <c r="B249" s="15"/>
      <c r="C249" s="15"/>
      <c r="D249" s="16" t="s">
        <v>495</v>
      </c>
      <c r="E249" s="17"/>
      <c r="F249" s="17"/>
      <c r="G249" s="17">
        <v>0</v>
      </c>
      <c r="H249" s="17">
        <v>0</v>
      </c>
      <c r="I249" s="29">
        <v>0</v>
      </c>
      <c r="J249" s="29">
        <v>0</v>
      </c>
      <c r="K249" s="29">
        <v>0</v>
      </c>
      <c r="L249" s="36">
        <v>0</v>
      </c>
      <c r="M249" s="60">
        <v>0</v>
      </c>
      <c r="N249" s="60">
        <v>0</v>
      </c>
      <c r="O249" s="60">
        <v>0</v>
      </c>
      <c r="P249" s="72">
        <v>0</v>
      </c>
      <c r="Q249" s="33"/>
    </row>
    <row r="250" spans="1:17" s="9" customFormat="1" ht="15.75">
      <c r="A250" s="25"/>
      <c r="B250" s="15"/>
      <c r="C250" s="15"/>
      <c r="D250" s="16" t="s">
        <v>294</v>
      </c>
      <c r="E250" s="17">
        <v>0</v>
      </c>
      <c r="F250" s="17">
        <v>0</v>
      </c>
      <c r="G250" s="17">
        <v>0</v>
      </c>
      <c r="H250" s="17">
        <v>2602.34</v>
      </c>
      <c r="I250" s="29">
        <v>2114.27</v>
      </c>
      <c r="J250" s="29">
        <v>0</v>
      </c>
      <c r="K250" s="29">
        <v>0</v>
      </c>
      <c r="L250" s="29">
        <v>0</v>
      </c>
      <c r="M250" s="60">
        <v>0</v>
      </c>
      <c r="N250" s="60">
        <v>0</v>
      </c>
      <c r="O250" s="60">
        <v>0</v>
      </c>
      <c r="P250" s="72">
        <v>0</v>
      </c>
      <c r="Q250" s="33"/>
    </row>
    <row r="251" spans="1:17" s="9" customFormat="1" ht="15.75">
      <c r="A251" s="25"/>
      <c r="B251" s="15"/>
      <c r="C251" s="15"/>
      <c r="D251" s="16" t="s">
        <v>293</v>
      </c>
      <c r="E251" s="17">
        <v>0</v>
      </c>
      <c r="F251" s="17">
        <v>0</v>
      </c>
      <c r="G251" s="17">
        <v>0</v>
      </c>
      <c r="H251" s="17">
        <v>0</v>
      </c>
      <c r="I251" s="29">
        <v>0</v>
      </c>
      <c r="J251" s="29">
        <v>22529.36</v>
      </c>
      <c r="K251" s="29">
        <v>598</v>
      </c>
      <c r="L251" s="29">
        <v>0</v>
      </c>
      <c r="M251" s="60">
        <v>0</v>
      </c>
      <c r="N251" s="60">
        <v>0</v>
      </c>
      <c r="O251" s="60">
        <v>0</v>
      </c>
      <c r="P251" s="72">
        <v>0</v>
      </c>
      <c r="Q251" s="33"/>
    </row>
    <row r="252" spans="1:17" s="9" customFormat="1" ht="15.75">
      <c r="A252" s="25"/>
      <c r="B252" s="15"/>
      <c r="C252" s="15"/>
      <c r="D252" s="16" t="s">
        <v>523</v>
      </c>
      <c r="E252" s="17"/>
      <c r="F252" s="17"/>
      <c r="G252" s="17"/>
      <c r="H252" s="17"/>
      <c r="I252" s="29">
        <v>0</v>
      </c>
      <c r="J252" s="29">
        <v>0</v>
      </c>
      <c r="K252" s="29">
        <v>0</v>
      </c>
      <c r="L252" s="29">
        <v>500</v>
      </c>
      <c r="M252" s="60">
        <v>0</v>
      </c>
      <c r="N252" s="60">
        <v>0</v>
      </c>
      <c r="O252" s="60">
        <v>0</v>
      </c>
      <c r="P252" s="72">
        <v>0</v>
      </c>
      <c r="Q252" s="33"/>
    </row>
    <row r="253" spans="1:17" s="9" customFormat="1" ht="15.75">
      <c r="A253" s="25"/>
      <c r="B253" s="15"/>
      <c r="C253" s="15" t="s">
        <v>68</v>
      </c>
      <c r="D253" s="16"/>
      <c r="E253" s="17">
        <f>ROUND(SUM(E248:E251),5)</f>
        <v>1150</v>
      </c>
      <c r="F253" s="17">
        <f>ROUND(SUM(F248:F251),5)</f>
        <v>3000</v>
      </c>
      <c r="G253" s="17">
        <f>ROUND(SUM(G248:G251),5)</f>
        <v>4400</v>
      </c>
      <c r="H253" s="17">
        <f>ROUND(SUM(H248:H251),5)</f>
        <v>8052.34</v>
      </c>
      <c r="I253" s="29">
        <f aca="true" t="shared" si="33" ref="I253:P253">ROUND(SUM(I248:I252),5)</f>
        <v>9182.74</v>
      </c>
      <c r="J253" s="29">
        <f t="shared" si="33"/>
        <v>29084.52</v>
      </c>
      <c r="K253" s="29">
        <f t="shared" si="33"/>
        <v>6548</v>
      </c>
      <c r="L253" s="29">
        <f t="shared" si="33"/>
        <v>9675</v>
      </c>
      <c r="M253" s="60">
        <f>ROUND(SUM(M248:M252),5)</f>
        <v>9125</v>
      </c>
      <c r="N253" s="60">
        <f t="shared" si="33"/>
        <v>9100</v>
      </c>
      <c r="O253" s="60">
        <f t="shared" si="33"/>
        <v>0</v>
      </c>
      <c r="P253" s="60">
        <f t="shared" si="33"/>
        <v>10000</v>
      </c>
      <c r="Q253" s="33"/>
    </row>
    <row r="254" spans="1:17" s="9" customFormat="1" ht="25.5" customHeight="1">
      <c r="A254" s="25"/>
      <c r="B254" s="15"/>
      <c r="C254" s="15" t="s">
        <v>69</v>
      </c>
      <c r="D254" s="16"/>
      <c r="E254" s="17"/>
      <c r="F254" s="17"/>
      <c r="G254" s="17"/>
      <c r="H254" s="17"/>
      <c r="I254" s="29"/>
      <c r="J254" s="29"/>
      <c r="K254" s="29"/>
      <c r="L254" s="43"/>
      <c r="M254" s="60"/>
      <c r="N254" s="60"/>
      <c r="O254" s="60"/>
      <c r="P254" s="60"/>
      <c r="Q254" s="33"/>
    </row>
    <row r="255" spans="1:17" s="9" customFormat="1" ht="15.75">
      <c r="A255" s="25"/>
      <c r="B255" s="15"/>
      <c r="C255" s="15"/>
      <c r="D255" s="16" t="s">
        <v>339</v>
      </c>
      <c r="E255" s="29">
        <v>24236.42</v>
      </c>
      <c r="F255" s="29">
        <v>25216.56</v>
      </c>
      <c r="G255" s="29">
        <v>25379.85</v>
      </c>
      <c r="H255" s="29">
        <v>26783.27</v>
      </c>
      <c r="I255" s="29">
        <v>28279.68</v>
      </c>
      <c r="J255" s="29">
        <v>28489.89</v>
      </c>
      <c r="K255" s="29">
        <v>28497.32</v>
      </c>
      <c r="L255" s="29">
        <v>28624.05</v>
      </c>
      <c r="M255" s="60">
        <v>30220.37</v>
      </c>
      <c r="N255" s="60">
        <v>35996.54</v>
      </c>
      <c r="O255" s="60">
        <v>30764.25</v>
      </c>
      <c r="P255" s="72">
        <f>((22.64*1.03)*1610)</f>
        <v>37543.912000000004</v>
      </c>
      <c r="Q255" s="33"/>
    </row>
    <row r="256" spans="1:17" s="9" customFormat="1" ht="15.75">
      <c r="A256" s="25"/>
      <c r="B256" s="15"/>
      <c r="C256" s="15"/>
      <c r="D256" s="16" t="s">
        <v>70</v>
      </c>
      <c r="E256" s="29">
        <v>1074.66</v>
      </c>
      <c r="F256" s="29">
        <v>907</v>
      </c>
      <c r="G256" s="29">
        <v>624.34</v>
      </c>
      <c r="H256" s="29">
        <v>832.51</v>
      </c>
      <c r="I256" s="29">
        <v>512.18</v>
      </c>
      <c r="J256" s="29">
        <v>1187.54</v>
      </c>
      <c r="K256" s="29">
        <v>833.12</v>
      </c>
      <c r="L256" s="29">
        <v>777.02</v>
      </c>
      <c r="M256" s="60">
        <v>690.75</v>
      </c>
      <c r="N256" s="60">
        <v>1179.76</v>
      </c>
      <c r="O256" s="60">
        <v>940.07</v>
      </c>
      <c r="P256" s="72">
        <v>1000</v>
      </c>
      <c r="Q256" s="82"/>
    </row>
    <row r="257" spans="1:17" s="9" customFormat="1" ht="15.75">
      <c r="A257" s="25"/>
      <c r="B257" s="15"/>
      <c r="C257" s="15"/>
      <c r="D257" s="16" t="s">
        <v>71</v>
      </c>
      <c r="E257" s="29">
        <v>666.7</v>
      </c>
      <c r="F257" s="29">
        <v>532.72</v>
      </c>
      <c r="G257" s="29">
        <v>539.5</v>
      </c>
      <c r="H257" s="29">
        <v>632</v>
      </c>
      <c r="I257" s="29">
        <v>729.3</v>
      </c>
      <c r="J257" s="29">
        <v>599.42</v>
      </c>
      <c r="K257" s="29">
        <v>531.98</v>
      </c>
      <c r="L257" s="29">
        <v>555.98</v>
      </c>
      <c r="M257" s="60">
        <v>380</v>
      </c>
      <c r="N257" s="60">
        <v>380</v>
      </c>
      <c r="O257" s="60">
        <v>399</v>
      </c>
      <c r="P257" s="72">
        <v>400</v>
      </c>
      <c r="Q257" s="33"/>
    </row>
    <row r="258" spans="1:17" s="9" customFormat="1" ht="15.75">
      <c r="A258" s="25"/>
      <c r="B258" s="15"/>
      <c r="C258" s="15"/>
      <c r="D258" s="16" t="s">
        <v>72</v>
      </c>
      <c r="E258" s="29">
        <v>1257.92</v>
      </c>
      <c r="F258" s="29">
        <v>1189.49</v>
      </c>
      <c r="G258" s="29">
        <v>1225.93</v>
      </c>
      <c r="H258" s="29">
        <v>1163.39</v>
      </c>
      <c r="I258" s="29">
        <v>1228.33</v>
      </c>
      <c r="J258" s="29">
        <v>1342.48</v>
      </c>
      <c r="K258" s="29">
        <v>1329.12</v>
      </c>
      <c r="L258" s="29">
        <v>1354.9</v>
      </c>
      <c r="M258" s="60">
        <v>1451.98</v>
      </c>
      <c r="N258" s="60">
        <v>1592.97</v>
      </c>
      <c r="O258" s="60">
        <v>1215.68</v>
      </c>
      <c r="P258" s="72">
        <v>1400</v>
      </c>
      <c r="Q258" s="82"/>
    </row>
    <row r="259" spans="1:17" s="9" customFormat="1" ht="15.75">
      <c r="A259" s="25"/>
      <c r="B259" s="15"/>
      <c r="C259" s="15"/>
      <c r="D259" s="16" t="s">
        <v>73</v>
      </c>
      <c r="E259" s="29">
        <v>764.94</v>
      </c>
      <c r="F259" s="29">
        <v>184.98</v>
      </c>
      <c r="G259" s="29">
        <v>100</v>
      </c>
      <c r="H259" s="29">
        <v>583.16</v>
      </c>
      <c r="I259" s="29">
        <v>1254.03</v>
      </c>
      <c r="J259" s="29">
        <v>1081.57</v>
      </c>
      <c r="K259" s="29">
        <v>1490.45</v>
      </c>
      <c r="L259" s="29">
        <v>3451.27</v>
      </c>
      <c r="M259" s="60">
        <v>2455</v>
      </c>
      <c r="N259" s="60">
        <v>2620.5</v>
      </c>
      <c r="O259" s="60">
        <v>2280</v>
      </c>
      <c r="P259" s="72">
        <v>4000</v>
      </c>
      <c r="Q259" s="82" t="s">
        <v>592</v>
      </c>
    </row>
    <row r="260" spans="1:17" s="9" customFormat="1" ht="15.75">
      <c r="A260" s="25"/>
      <c r="B260" s="15"/>
      <c r="C260" s="15"/>
      <c r="D260" s="16" t="s">
        <v>219</v>
      </c>
      <c r="E260" s="29">
        <v>0</v>
      </c>
      <c r="F260" s="29">
        <v>429</v>
      </c>
      <c r="G260" s="29">
        <v>0</v>
      </c>
      <c r="H260" s="29">
        <v>429</v>
      </c>
      <c r="I260" s="29">
        <v>0</v>
      </c>
      <c r="J260" s="29">
        <v>429</v>
      </c>
      <c r="K260" s="29">
        <v>0</v>
      </c>
      <c r="L260" s="29">
        <v>429</v>
      </c>
      <c r="M260" s="60">
        <v>0</v>
      </c>
      <c r="N260" s="60">
        <v>0</v>
      </c>
      <c r="O260" s="60">
        <v>429</v>
      </c>
      <c r="P260" s="72">
        <v>0</v>
      </c>
      <c r="Q260" s="82"/>
    </row>
    <row r="261" spans="1:17" s="9" customFormat="1" ht="15.75">
      <c r="A261" s="25"/>
      <c r="B261" s="15"/>
      <c r="C261" s="15"/>
      <c r="D261" s="16" t="s">
        <v>329</v>
      </c>
      <c r="E261" s="29">
        <v>0</v>
      </c>
      <c r="F261" s="29">
        <v>0</v>
      </c>
      <c r="G261" s="29">
        <v>0</v>
      </c>
      <c r="H261" s="29">
        <v>369.46</v>
      </c>
      <c r="I261" s="29">
        <v>18.14</v>
      </c>
      <c r="J261" s="29">
        <v>0</v>
      </c>
      <c r="K261" s="29">
        <v>19.21</v>
      </c>
      <c r="L261" s="29">
        <v>343.03</v>
      </c>
      <c r="M261" s="60">
        <v>0</v>
      </c>
      <c r="N261" s="60">
        <v>0</v>
      </c>
      <c r="O261" s="60">
        <v>431.1</v>
      </c>
      <c r="P261" s="72">
        <v>0</v>
      </c>
      <c r="Q261" s="82"/>
    </row>
    <row r="262" spans="1:17" s="9" customFormat="1" ht="15.75">
      <c r="A262" s="25"/>
      <c r="B262" s="15"/>
      <c r="C262" s="15"/>
      <c r="D262" s="16" t="s">
        <v>448</v>
      </c>
      <c r="E262" s="29">
        <v>0</v>
      </c>
      <c r="F262" s="29">
        <v>0</v>
      </c>
      <c r="G262" s="29">
        <v>0</v>
      </c>
      <c r="H262" s="29">
        <v>0</v>
      </c>
      <c r="I262" s="29">
        <v>80</v>
      </c>
      <c r="J262" s="29">
        <v>161.4</v>
      </c>
      <c r="K262" s="29">
        <v>80</v>
      </c>
      <c r="L262" s="29">
        <v>0</v>
      </c>
      <c r="M262" s="60">
        <v>199</v>
      </c>
      <c r="N262" s="60">
        <v>150</v>
      </c>
      <c r="O262" s="60">
        <v>45</v>
      </c>
      <c r="P262" s="72">
        <v>225</v>
      </c>
      <c r="Q262" s="33"/>
    </row>
    <row r="263" spans="1:17" s="9" customFormat="1" ht="15.75">
      <c r="A263" s="25"/>
      <c r="B263" s="15"/>
      <c r="C263" s="15"/>
      <c r="D263" s="16" t="s">
        <v>557</v>
      </c>
      <c r="E263" s="29"/>
      <c r="F263" s="29"/>
      <c r="G263" s="29"/>
      <c r="H263" s="29"/>
      <c r="I263" s="29"/>
      <c r="J263" s="29"/>
      <c r="K263" s="29"/>
      <c r="L263" s="29">
        <v>0</v>
      </c>
      <c r="M263" s="60">
        <v>0</v>
      </c>
      <c r="N263" s="60">
        <v>0</v>
      </c>
      <c r="O263" s="60">
        <v>0</v>
      </c>
      <c r="P263" s="72">
        <v>0</v>
      </c>
      <c r="Q263" s="82"/>
    </row>
    <row r="264" spans="1:17" s="9" customFormat="1" ht="15.75">
      <c r="A264" s="25"/>
      <c r="B264" s="15"/>
      <c r="C264" s="15" t="s">
        <v>74</v>
      </c>
      <c r="D264" s="16"/>
      <c r="E264" s="17">
        <f aca="true" t="shared" si="34" ref="E264:J264">ROUND(SUM(E255:E262),5)</f>
        <v>28000.64</v>
      </c>
      <c r="F264" s="17">
        <f t="shared" si="34"/>
        <v>28459.75</v>
      </c>
      <c r="G264" s="17">
        <f t="shared" si="34"/>
        <v>27869.62</v>
      </c>
      <c r="H264" s="17">
        <f t="shared" si="34"/>
        <v>30792.79</v>
      </c>
      <c r="I264" s="17">
        <f t="shared" si="34"/>
        <v>32101.66</v>
      </c>
      <c r="J264" s="29">
        <f t="shared" si="34"/>
        <v>33291.3</v>
      </c>
      <c r="K264" s="29">
        <f>ROUND(SUM(K255:K262),5)</f>
        <v>32781.2</v>
      </c>
      <c r="L264" s="29">
        <f>ROUND(SUM(L255:L262),5)</f>
        <v>35535.25</v>
      </c>
      <c r="M264" s="60">
        <f>ROUND(SUM(M255:M262),5)</f>
        <v>35397.1</v>
      </c>
      <c r="N264" s="60">
        <f>ROUND(SUM(N255:N263),5)</f>
        <v>41919.77</v>
      </c>
      <c r="O264" s="60">
        <f>ROUND(SUM(O255:O263),5)</f>
        <v>36504.1</v>
      </c>
      <c r="P264" s="60">
        <f>ROUND(SUM(P255:P263),5)</f>
        <v>44568.912</v>
      </c>
      <c r="Q264" s="33"/>
    </row>
    <row r="265" spans="1:17" s="9" customFormat="1" ht="25.5" customHeight="1">
      <c r="A265" s="25"/>
      <c r="B265" s="15"/>
      <c r="C265" s="15" t="s">
        <v>386</v>
      </c>
      <c r="D265" s="16"/>
      <c r="E265" s="17"/>
      <c r="F265" s="17"/>
      <c r="G265" s="17"/>
      <c r="H265" s="17"/>
      <c r="I265" s="29"/>
      <c r="J265" s="29"/>
      <c r="K265" s="29"/>
      <c r="L265" s="43"/>
      <c r="M265" s="60"/>
      <c r="N265" s="60"/>
      <c r="O265" s="60"/>
      <c r="P265" s="72"/>
      <c r="Q265" s="33"/>
    </row>
    <row r="266" spans="1:17" s="9" customFormat="1" ht="15.75">
      <c r="A266" s="25"/>
      <c r="B266" s="15"/>
      <c r="C266" s="15"/>
      <c r="D266" s="16" t="s">
        <v>441</v>
      </c>
      <c r="E266" s="17">
        <v>0</v>
      </c>
      <c r="F266" s="17">
        <v>0</v>
      </c>
      <c r="G266" s="17">
        <v>0</v>
      </c>
      <c r="H266" s="17">
        <v>0</v>
      </c>
      <c r="I266" s="29">
        <v>0</v>
      </c>
      <c r="J266" s="29">
        <v>0</v>
      </c>
      <c r="K266" s="29">
        <v>0</v>
      </c>
      <c r="L266" s="29">
        <v>0</v>
      </c>
      <c r="M266" s="60">
        <v>0</v>
      </c>
      <c r="N266" s="60">
        <v>0</v>
      </c>
      <c r="O266" s="60">
        <v>0</v>
      </c>
      <c r="P266" s="72">
        <v>0</v>
      </c>
      <c r="Q266" s="33"/>
    </row>
    <row r="267" spans="1:17" s="9" customFormat="1" ht="15.75">
      <c r="A267" s="25"/>
      <c r="B267" s="15"/>
      <c r="C267" s="15"/>
      <c r="D267" s="16" t="s">
        <v>503</v>
      </c>
      <c r="E267" s="17"/>
      <c r="F267" s="17"/>
      <c r="G267" s="17">
        <v>0</v>
      </c>
      <c r="H267" s="17">
        <v>0</v>
      </c>
      <c r="I267" s="29">
        <v>0</v>
      </c>
      <c r="J267" s="29">
        <v>383.68</v>
      </c>
      <c r="K267" s="29">
        <v>0</v>
      </c>
      <c r="L267" s="29">
        <v>0</v>
      </c>
      <c r="M267" s="60">
        <v>0</v>
      </c>
      <c r="N267" s="60">
        <v>0</v>
      </c>
      <c r="O267" s="60">
        <v>0</v>
      </c>
      <c r="P267" s="72">
        <v>0</v>
      </c>
      <c r="Q267" s="33"/>
    </row>
    <row r="268" spans="1:17" s="9" customFormat="1" ht="15.75">
      <c r="A268" s="25"/>
      <c r="B268" s="15"/>
      <c r="C268" s="15"/>
      <c r="D268" s="16" t="s">
        <v>504</v>
      </c>
      <c r="E268" s="17"/>
      <c r="F268" s="17"/>
      <c r="G268" s="17">
        <v>0</v>
      </c>
      <c r="H268" s="17">
        <v>0</v>
      </c>
      <c r="I268" s="29">
        <v>0</v>
      </c>
      <c r="J268" s="29">
        <v>50000</v>
      </c>
      <c r="K268" s="29">
        <v>0</v>
      </c>
      <c r="L268" s="29">
        <v>0</v>
      </c>
      <c r="M268" s="60">
        <v>0</v>
      </c>
      <c r="N268" s="60">
        <v>0</v>
      </c>
      <c r="O268" s="60">
        <v>0</v>
      </c>
      <c r="P268" s="72">
        <v>0</v>
      </c>
      <c r="Q268" s="33"/>
    </row>
    <row r="269" spans="1:17" s="9" customFormat="1" ht="15.75">
      <c r="A269" s="25"/>
      <c r="B269" s="15"/>
      <c r="C269" s="15"/>
      <c r="D269" s="16" t="s">
        <v>524</v>
      </c>
      <c r="E269" s="17"/>
      <c r="F269" s="17"/>
      <c r="G269" s="17"/>
      <c r="H269" s="17"/>
      <c r="I269" s="29">
        <v>0</v>
      </c>
      <c r="J269" s="29">
        <v>0</v>
      </c>
      <c r="K269" s="29">
        <v>0</v>
      </c>
      <c r="L269" s="29">
        <v>4500</v>
      </c>
      <c r="M269" s="60">
        <v>0</v>
      </c>
      <c r="N269" s="60">
        <v>0</v>
      </c>
      <c r="O269" s="60">
        <v>0</v>
      </c>
      <c r="P269" s="72">
        <v>0</v>
      </c>
      <c r="Q269" s="33"/>
    </row>
    <row r="270" spans="1:17" s="9" customFormat="1" ht="15.75">
      <c r="A270" s="25"/>
      <c r="B270" s="15"/>
      <c r="C270" s="15" t="s">
        <v>387</v>
      </c>
      <c r="D270" s="16"/>
      <c r="E270" s="17">
        <f>ROUND(SUM(E265:E266),5)</f>
        <v>0</v>
      </c>
      <c r="F270" s="17">
        <f>ROUND(SUM(F265:F266),5)</f>
        <v>0</v>
      </c>
      <c r="G270" s="17">
        <f>ROUND(SUM(G265:G268),5)</f>
        <v>0</v>
      </c>
      <c r="H270" s="17">
        <f>ROUND(SUM(H265:H268),5)</f>
        <v>0</v>
      </c>
      <c r="I270" s="17">
        <f aca="true" t="shared" si="35" ref="I270:P270">ROUND(SUM(I265:I269),5)</f>
        <v>0</v>
      </c>
      <c r="J270" s="17">
        <f t="shared" si="35"/>
        <v>50383.68</v>
      </c>
      <c r="K270" s="17">
        <f t="shared" si="35"/>
        <v>0</v>
      </c>
      <c r="L270" s="17">
        <f t="shared" si="35"/>
        <v>4500</v>
      </c>
      <c r="M270" s="60">
        <f>ROUND(SUM(M265:M269),5)</f>
        <v>0</v>
      </c>
      <c r="N270" s="60">
        <f t="shared" si="35"/>
        <v>0</v>
      </c>
      <c r="O270" s="60">
        <f t="shared" si="35"/>
        <v>0</v>
      </c>
      <c r="P270" s="60">
        <f t="shared" si="35"/>
        <v>0</v>
      </c>
      <c r="Q270" s="33"/>
    </row>
    <row r="271" spans="1:17" s="9" customFormat="1" ht="25.5" customHeight="1">
      <c r="A271" s="25"/>
      <c r="B271" s="15"/>
      <c r="C271" s="15" t="s">
        <v>75</v>
      </c>
      <c r="D271" s="16"/>
      <c r="E271" s="17"/>
      <c r="F271" s="17"/>
      <c r="G271" s="17"/>
      <c r="H271" s="17"/>
      <c r="I271" s="29"/>
      <c r="J271" s="29"/>
      <c r="K271" s="29"/>
      <c r="L271" s="43"/>
      <c r="M271" s="61"/>
      <c r="N271" s="61"/>
      <c r="O271" s="60"/>
      <c r="P271" s="72"/>
      <c r="Q271" s="33"/>
    </row>
    <row r="272" spans="1:17" s="9" customFormat="1" ht="15.75">
      <c r="A272" s="25"/>
      <c r="B272" s="15"/>
      <c r="C272" s="15"/>
      <c r="D272" s="16" t="s">
        <v>76</v>
      </c>
      <c r="E272" s="17">
        <v>0</v>
      </c>
      <c r="F272" s="17">
        <v>0</v>
      </c>
      <c r="G272" s="17">
        <v>1590</v>
      </c>
      <c r="H272" s="17">
        <v>500</v>
      </c>
      <c r="I272" s="29">
        <v>392</v>
      </c>
      <c r="J272" s="29">
        <v>166</v>
      </c>
      <c r="K272" s="29">
        <v>3325.5</v>
      </c>
      <c r="L272" s="29">
        <v>15405</v>
      </c>
      <c r="M272" s="60">
        <v>23413.73</v>
      </c>
      <c r="N272" s="60">
        <v>11647.2</v>
      </c>
      <c r="O272" s="60">
        <v>1055</v>
      </c>
      <c r="P272" s="72">
        <v>15000</v>
      </c>
      <c r="Q272" s="33"/>
    </row>
    <row r="273" spans="1:17" s="9" customFormat="1" ht="15.75">
      <c r="A273" s="25"/>
      <c r="B273" s="15"/>
      <c r="C273" s="15"/>
      <c r="D273" s="16" t="s">
        <v>412</v>
      </c>
      <c r="E273" s="17">
        <v>1789.92</v>
      </c>
      <c r="F273" s="17">
        <v>365.56</v>
      </c>
      <c r="G273" s="17">
        <v>0</v>
      </c>
      <c r="H273" s="17">
        <v>0</v>
      </c>
      <c r="I273" s="29">
        <v>0</v>
      </c>
      <c r="J273" s="29">
        <v>0</v>
      </c>
      <c r="K273" s="29">
        <v>0</v>
      </c>
      <c r="L273" s="29">
        <v>0</v>
      </c>
      <c r="M273" s="60">
        <v>0</v>
      </c>
      <c r="N273" s="60">
        <v>0</v>
      </c>
      <c r="O273" s="60">
        <v>0</v>
      </c>
      <c r="P273" s="72">
        <v>0</v>
      </c>
      <c r="Q273" s="34"/>
    </row>
    <row r="274" spans="1:17" s="9" customFormat="1" ht="15.75">
      <c r="A274" s="25"/>
      <c r="B274" s="15"/>
      <c r="C274" s="15"/>
      <c r="D274" s="16" t="s">
        <v>413</v>
      </c>
      <c r="E274" s="17">
        <v>5056.74</v>
      </c>
      <c r="F274" s="17">
        <v>0</v>
      </c>
      <c r="G274" s="17">
        <v>0</v>
      </c>
      <c r="H274" s="17">
        <v>0</v>
      </c>
      <c r="I274" s="29">
        <v>0</v>
      </c>
      <c r="J274" s="29">
        <v>0</v>
      </c>
      <c r="K274" s="29">
        <v>0</v>
      </c>
      <c r="L274" s="29">
        <v>0</v>
      </c>
      <c r="M274" s="60">
        <v>0</v>
      </c>
      <c r="N274" s="60">
        <v>0</v>
      </c>
      <c r="O274" s="60">
        <v>0</v>
      </c>
      <c r="P274" s="72">
        <v>0</v>
      </c>
      <c r="Q274" s="33"/>
    </row>
    <row r="275" spans="1:17" s="9" customFormat="1" ht="15.75">
      <c r="A275" s="25"/>
      <c r="B275" s="15"/>
      <c r="C275" s="15"/>
      <c r="D275" s="16" t="s">
        <v>491</v>
      </c>
      <c r="E275" s="17"/>
      <c r="F275" s="17"/>
      <c r="G275" s="17">
        <v>0</v>
      </c>
      <c r="H275" s="17">
        <v>0</v>
      </c>
      <c r="I275" s="29">
        <v>0</v>
      </c>
      <c r="J275" s="29">
        <v>0</v>
      </c>
      <c r="K275" s="29">
        <v>3520</v>
      </c>
      <c r="L275" s="29">
        <v>0</v>
      </c>
      <c r="M275" s="60">
        <v>0</v>
      </c>
      <c r="N275" s="60">
        <v>0</v>
      </c>
      <c r="O275" s="60">
        <v>0</v>
      </c>
      <c r="P275" s="72">
        <v>0</v>
      </c>
      <c r="Q275" s="33"/>
    </row>
    <row r="276" spans="1:17" s="9" customFormat="1" ht="15.75">
      <c r="A276" s="25"/>
      <c r="B276" s="15"/>
      <c r="C276" s="15" t="s">
        <v>77</v>
      </c>
      <c r="D276" s="16"/>
      <c r="E276" s="17">
        <f>ROUND(SUM(E272:E274),5)</f>
        <v>6846.66</v>
      </c>
      <c r="F276" s="17">
        <f>ROUND(SUM(F272:F274),5)</f>
        <v>365.56</v>
      </c>
      <c r="G276" s="17">
        <f>ROUND(SUM(G272:G272),5)</f>
        <v>1590</v>
      </c>
      <c r="H276" s="17">
        <f>ROUND(SUM(H272:H272),5)</f>
        <v>500</v>
      </c>
      <c r="I276" s="17">
        <f>ROUND(SUM(I272:I272),5)</f>
        <v>392</v>
      </c>
      <c r="J276" s="17">
        <f>ROUND(SUM(J272:J272),5)</f>
        <v>166</v>
      </c>
      <c r="K276" s="29">
        <f aca="true" t="shared" si="36" ref="K276:P276">ROUND(SUM(K272:K275),5)</f>
        <v>6845.5</v>
      </c>
      <c r="L276" s="29">
        <f t="shared" si="36"/>
        <v>15405</v>
      </c>
      <c r="M276" s="60">
        <f t="shared" si="36"/>
        <v>23413.73</v>
      </c>
      <c r="N276" s="60">
        <f t="shared" si="36"/>
        <v>11647.2</v>
      </c>
      <c r="O276" s="60">
        <f t="shared" si="36"/>
        <v>1055</v>
      </c>
      <c r="P276" s="60">
        <f t="shared" si="36"/>
        <v>15000</v>
      </c>
      <c r="Q276" s="33"/>
    </row>
    <row r="277" spans="1:17" s="9" customFormat="1" ht="25.5" customHeight="1">
      <c r="A277" s="25"/>
      <c r="B277" s="15"/>
      <c r="C277" s="15" t="s">
        <v>78</v>
      </c>
      <c r="D277" s="16"/>
      <c r="E277" s="17"/>
      <c r="F277" s="17"/>
      <c r="G277" s="17"/>
      <c r="H277" s="17"/>
      <c r="I277" s="29"/>
      <c r="J277" s="43"/>
      <c r="K277" s="43"/>
      <c r="L277" s="43"/>
      <c r="M277" s="61"/>
      <c r="N277" s="61"/>
      <c r="O277" s="60"/>
      <c r="P277" s="72"/>
      <c r="Q277" s="33"/>
    </row>
    <row r="278" spans="1:17" s="9" customFormat="1" ht="15.75">
      <c r="A278" s="25"/>
      <c r="B278" s="15"/>
      <c r="C278" s="15"/>
      <c r="D278" s="16" t="s">
        <v>79</v>
      </c>
      <c r="E278" s="29">
        <v>402.39</v>
      </c>
      <c r="F278" s="29">
        <v>565.49</v>
      </c>
      <c r="G278" s="29">
        <v>243.39</v>
      </c>
      <c r="H278" s="29">
        <v>468.03</v>
      </c>
      <c r="I278" s="29">
        <v>417.69</v>
      </c>
      <c r="J278" s="29">
        <v>598.3</v>
      </c>
      <c r="K278" s="29">
        <v>485.12</v>
      </c>
      <c r="L278" s="29">
        <v>649.31</v>
      </c>
      <c r="M278" s="60">
        <v>416.85</v>
      </c>
      <c r="N278" s="60">
        <v>732.31</v>
      </c>
      <c r="O278" s="60">
        <v>717.31</v>
      </c>
      <c r="P278" s="60">
        <v>950</v>
      </c>
      <c r="Q278" s="33"/>
    </row>
    <row r="279" spans="1:17" s="9" customFormat="1" ht="15.75">
      <c r="A279" s="25"/>
      <c r="B279" s="15"/>
      <c r="C279" s="15"/>
      <c r="D279" s="16" t="s">
        <v>277</v>
      </c>
      <c r="E279" s="29">
        <v>788.7</v>
      </c>
      <c r="F279" s="29">
        <v>982.23</v>
      </c>
      <c r="G279" s="29">
        <v>679</v>
      </c>
      <c r="H279" s="29">
        <v>809.97</v>
      </c>
      <c r="I279" s="29">
        <v>1034.9</v>
      </c>
      <c r="J279" s="29">
        <v>1443.12</v>
      </c>
      <c r="K279" s="29">
        <v>1243.96</v>
      </c>
      <c r="L279" s="29">
        <v>2084.38</v>
      </c>
      <c r="M279" s="60">
        <v>3222.27</v>
      </c>
      <c r="N279" s="60">
        <v>2078.57</v>
      </c>
      <c r="O279" s="60">
        <v>1348.72</v>
      </c>
      <c r="P279" s="60">
        <v>2500</v>
      </c>
      <c r="Q279" s="33"/>
    </row>
    <row r="280" spans="1:17" s="9" customFormat="1" ht="15.75">
      <c r="A280" s="25"/>
      <c r="B280" s="15"/>
      <c r="C280" s="15"/>
      <c r="D280" s="16" t="s">
        <v>211</v>
      </c>
      <c r="E280" s="29">
        <v>457.02</v>
      </c>
      <c r="F280" s="29">
        <v>236.36</v>
      </c>
      <c r="G280" s="29">
        <v>294.49</v>
      </c>
      <c r="H280" s="29">
        <v>314.46</v>
      </c>
      <c r="I280" s="29">
        <v>528.34</v>
      </c>
      <c r="J280" s="29">
        <v>512.15</v>
      </c>
      <c r="K280" s="29">
        <v>490.38</v>
      </c>
      <c r="L280" s="29">
        <v>498.11</v>
      </c>
      <c r="M280" s="60">
        <v>825.94</v>
      </c>
      <c r="N280" s="60">
        <v>2126.02</v>
      </c>
      <c r="O280" s="60">
        <v>1222.73</v>
      </c>
      <c r="P280" s="60">
        <v>900</v>
      </c>
      <c r="Q280" s="82"/>
    </row>
    <row r="281" spans="1:17" s="9" customFormat="1" ht="15.75">
      <c r="A281" s="25"/>
      <c r="B281" s="15"/>
      <c r="C281" s="15"/>
      <c r="D281" s="16" t="s">
        <v>301</v>
      </c>
      <c r="E281" s="29">
        <v>10060</v>
      </c>
      <c r="F281" s="29">
        <v>10084.46</v>
      </c>
      <c r="G281" s="29">
        <v>8048.16</v>
      </c>
      <c r="H281" s="29">
        <v>6881.12</v>
      </c>
      <c r="I281" s="29">
        <v>6412.45</v>
      </c>
      <c r="J281" s="29">
        <v>7944.83</v>
      </c>
      <c r="K281" s="29">
        <v>5899.27</v>
      </c>
      <c r="L281" s="29">
        <v>5707.52</v>
      </c>
      <c r="M281" s="60">
        <v>7400.2</v>
      </c>
      <c r="N281" s="60">
        <v>5833.09</v>
      </c>
      <c r="O281" s="60">
        <v>4226.2</v>
      </c>
      <c r="P281" s="60">
        <v>5500</v>
      </c>
      <c r="Q281" s="82" t="s">
        <v>572</v>
      </c>
    </row>
    <row r="282" spans="1:17" s="9" customFormat="1" ht="15.75">
      <c r="A282" s="26"/>
      <c r="B282" s="15"/>
      <c r="C282" s="15"/>
      <c r="D282" s="16" t="s">
        <v>80</v>
      </c>
      <c r="E282" s="29">
        <v>5404.63</v>
      </c>
      <c r="F282" s="29">
        <v>6735.08</v>
      </c>
      <c r="G282" s="29">
        <v>6054.3</v>
      </c>
      <c r="H282" s="29">
        <v>5163.15</v>
      </c>
      <c r="I282" s="29">
        <v>6303.62</v>
      </c>
      <c r="J282" s="29">
        <v>5087.96</v>
      </c>
      <c r="K282" s="29">
        <v>3185.73</v>
      </c>
      <c r="L282" s="29">
        <v>3944.9</v>
      </c>
      <c r="M282" s="60">
        <v>5933.2</v>
      </c>
      <c r="N282" s="60">
        <v>2833.58</v>
      </c>
      <c r="O282" s="60">
        <v>4279.84</v>
      </c>
      <c r="P282" s="60">
        <v>6000</v>
      </c>
      <c r="Q282" s="33"/>
    </row>
    <row r="283" spans="1:17" s="9" customFormat="1" ht="15.75">
      <c r="A283" s="26"/>
      <c r="B283" s="15"/>
      <c r="C283" s="15"/>
      <c r="D283" s="16" t="s">
        <v>375</v>
      </c>
      <c r="E283" s="29">
        <v>0</v>
      </c>
      <c r="F283" s="29">
        <v>0</v>
      </c>
      <c r="G283" s="29">
        <v>644.37</v>
      </c>
      <c r="H283" s="29">
        <v>850.09</v>
      </c>
      <c r="I283" s="29">
        <v>497.21</v>
      </c>
      <c r="J283" s="29">
        <v>805.25</v>
      </c>
      <c r="K283" s="29">
        <v>953.23</v>
      </c>
      <c r="L283" s="29">
        <v>633.15</v>
      </c>
      <c r="M283" s="60">
        <v>752.61</v>
      </c>
      <c r="N283" s="60">
        <v>585.99</v>
      </c>
      <c r="O283" s="60">
        <v>579.22</v>
      </c>
      <c r="P283" s="60">
        <v>850</v>
      </c>
      <c r="Q283" s="33"/>
    </row>
    <row r="284" spans="1:17" s="9" customFormat="1" ht="15.75">
      <c r="A284" s="27"/>
      <c r="B284" s="15"/>
      <c r="C284" s="15"/>
      <c r="D284" s="16" t="s">
        <v>220</v>
      </c>
      <c r="E284" s="29">
        <v>1005.99</v>
      </c>
      <c r="F284" s="29">
        <v>1013.22</v>
      </c>
      <c r="G284" s="29">
        <v>1005.88</v>
      </c>
      <c r="H284" s="29">
        <v>952.74</v>
      </c>
      <c r="I284" s="29">
        <v>1246.3</v>
      </c>
      <c r="J284" s="29">
        <v>857.06</v>
      </c>
      <c r="K284" s="29">
        <v>1940.48</v>
      </c>
      <c r="L284" s="29">
        <v>1360.82</v>
      </c>
      <c r="M284" s="60">
        <v>3504.58</v>
      </c>
      <c r="N284" s="60">
        <v>2077.64</v>
      </c>
      <c r="O284" s="60">
        <v>6001.77</v>
      </c>
      <c r="P284" s="60">
        <v>3500</v>
      </c>
      <c r="Q284" s="82" t="s">
        <v>586</v>
      </c>
    </row>
    <row r="285" spans="1:17" s="9" customFormat="1" ht="15.75">
      <c r="A285" s="27"/>
      <c r="B285" s="15"/>
      <c r="C285" s="15"/>
      <c r="D285" s="16" t="s">
        <v>317</v>
      </c>
      <c r="E285" s="29">
        <v>660</v>
      </c>
      <c r="F285" s="29">
        <v>660</v>
      </c>
      <c r="G285" s="29">
        <v>770</v>
      </c>
      <c r="H285" s="29">
        <v>765</v>
      </c>
      <c r="I285" s="29">
        <v>755</v>
      </c>
      <c r="J285" s="29">
        <v>742</v>
      </c>
      <c r="K285" s="29">
        <v>744</v>
      </c>
      <c r="L285" s="29">
        <v>794</v>
      </c>
      <c r="M285" s="60">
        <v>744</v>
      </c>
      <c r="N285" s="60">
        <v>680</v>
      </c>
      <c r="O285" s="60">
        <v>696</v>
      </c>
      <c r="P285" s="60">
        <v>900</v>
      </c>
      <c r="Q285" s="33"/>
    </row>
    <row r="286" spans="1:17" s="9" customFormat="1" ht="15.75">
      <c r="A286" s="27"/>
      <c r="B286" s="15"/>
      <c r="C286" s="15"/>
      <c r="D286" s="16" t="s">
        <v>459</v>
      </c>
      <c r="E286" s="29"/>
      <c r="F286" s="29">
        <v>0</v>
      </c>
      <c r="G286" s="29">
        <v>0</v>
      </c>
      <c r="H286" s="29">
        <v>0</v>
      </c>
      <c r="I286" s="29">
        <v>775</v>
      </c>
      <c r="J286" s="29">
        <v>0</v>
      </c>
      <c r="K286" s="29">
        <v>0</v>
      </c>
      <c r="L286" s="29">
        <v>0</v>
      </c>
      <c r="M286" s="60">
        <v>0</v>
      </c>
      <c r="N286" s="60">
        <v>0</v>
      </c>
      <c r="O286" s="60">
        <v>0</v>
      </c>
      <c r="P286" s="72">
        <v>0</v>
      </c>
      <c r="Q286" s="33"/>
    </row>
    <row r="287" spans="1:17" s="9" customFormat="1" ht="15.75">
      <c r="A287" s="27"/>
      <c r="B287" s="15"/>
      <c r="C287" s="15"/>
      <c r="D287" s="16" t="s">
        <v>483</v>
      </c>
      <c r="E287" s="29"/>
      <c r="F287" s="29"/>
      <c r="G287" s="29">
        <v>0</v>
      </c>
      <c r="H287" s="29">
        <v>0</v>
      </c>
      <c r="I287" s="29">
        <v>0</v>
      </c>
      <c r="J287" s="29">
        <v>2207.65</v>
      </c>
      <c r="K287" s="29">
        <v>0</v>
      </c>
      <c r="L287" s="29">
        <v>0</v>
      </c>
      <c r="M287" s="60">
        <v>0</v>
      </c>
      <c r="N287" s="60">
        <v>0</v>
      </c>
      <c r="O287" s="60">
        <v>0</v>
      </c>
      <c r="P287" s="72">
        <v>0</v>
      </c>
      <c r="Q287" s="33"/>
    </row>
    <row r="288" spans="1:17" s="9" customFormat="1" ht="15.75">
      <c r="A288" s="27"/>
      <c r="B288" s="15"/>
      <c r="C288" s="15"/>
      <c r="D288" s="16" t="s">
        <v>512</v>
      </c>
      <c r="E288" s="29"/>
      <c r="F288" s="29"/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350</v>
      </c>
      <c r="M288" s="60">
        <v>0</v>
      </c>
      <c r="N288" s="60">
        <v>0</v>
      </c>
      <c r="O288" s="60">
        <v>0</v>
      </c>
      <c r="P288" s="72">
        <v>0</v>
      </c>
      <c r="Q288" s="33"/>
    </row>
    <row r="289" spans="1:17" s="9" customFormat="1" ht="15.75">
      <c r="A289" s="27"/>
      <c r="B289" s="15"/>
      <c r="C289" s="15"/>
      <c r="D289" s="16" t="s">
        <v>537</v>
      </c>
      <c r="E289" s="29"/>
      <c r="F289" s="29"/>
      <c r="G289" s="29"/>
      <c r="H289" s="29"/>
      <c r="I289" s="29"/>
      <c r="J289" s="29">
        <v>0</v>
      </c>
      <c r="K289" s="29">
        <v>0</v>
      </c>
      <c r="L289" s="29">
        <v>0</v>
      </c>
      <c r="M289" s="60">
        <v>2668.06</v>
      </c>
      <c r="N289" s="60">
        <v>0</v>
      </c>
      <c r="O289" s="60">
        <v>0</v>
      </c>
      <c r="P289" s="72">
        <v>0</v>
      </c>
      <c r="Q289" s="33"/>
    </row>
    <row r="290" spans="1:17" s="9" customFormat="1" ht="15.75">
      <c r="A290" s="71"/>
      <c r="B290" s="15"/>
      <c r="C290" s="15"/>
      <c r="D290" s="16" t="s">
        <v>561</v>
      </c>
      <c r="E290" s="29"/>
      <c r="F290" s="29"/>
      <c r="G290" s="29"/>
      <c r="H290" s="29"/>
      <c r="I290" s="29"/>
      <c r="J290" s="29"/>
      <c r="K290" s="29"/>
      <c r="L290" s="29">
        <v>0</v>
      </c>
      <c r="M290" s="60">
        <v>0</v>
      </c>
      <c r="N290" s="60">
        <v>3943.33</v>
      </c>
      <c r="O290" s="60">
        <v>0</v>
      </c>
      <c r="P290" s="72">
        <v>0</v>
      </c>
      <c r="Q290" s="82" t="s">
        <v>569</v>
      </c>
    </row>
    <row r="291" spans="1:17" s="9" customFormat="1" ht="15.75">
      <c r="A291" s="71"/>
      <c r="B291" s="15"/>
      <c r="C291" s="15"/>
      <c r="D291" s="16" t="s">
        <v>562</v>
      </c>
      <c r="E291" s="29"/>
      <c r="F291" s="29"/>
      <c r="G291" s="29"/>
      <c r="H291" s="29"/>
      <c r="I291" s="29"/>
      <c r="J291" s="29"/>
      <c r="K291" s="29"/>
      <c r="L291" s="29">
        <v>0</v>
      </c>
      <c r="M291" s="60">
        <v>0</v>
      </c>
      <c r="N291" s="60">
        <v>5201.25</v>
      </c>
      <c r="O291" s="60">
        <v>0</v>
      </c>
      <c r="P291" s="72">
        <v>0</v>
      </c>
      <c r="Q291" s="82"/>
    </row>
    <row r="292" spans="1:17" s="9" customFormat="1" ht="15.75">
      <c r="A292" s="25"/>
      <c r="B292" s="15"/>
      <c r="C292" s="15" t="s">
        <v>81</v>
      </c>
      <c r="D292" s="16"/>
      <c r="E292" s="29">
        <f>ROUND(SUM(E278:E285),5)</f>
        <v>18778.73</v>
      </c>
      <c r="F292" s="29">
        <f>ROUND(SUM(F278:F286),5)</f>
        <v>20276.84</v>
      </c>
      <c r="G292" s="29">
        <f>ROUND(SUM(G278:G288),5)</f>
        <v>17739.59</v>
      </c>
      <c r="H292" s="29">
        <f>ROUND(SUM(H278:H288),5)</f>
        <v>16204.56</v>
      </c>
      <c r="I292" s="29">
        <f>ROUND(SUM(I278:I288),5)</f>
        <v>17970.51</v>
      </c>
      <c r="J292" s="29">
        <f>ROUND(SUM(J278:J289),5)</f>
        <v>20198.32</v>
      </c>
      <c r="K292" s="29">
        <f>ROUND(SUM(K278:K289),5)</f>
        <v>14942.17</v>
      </c>
      <c r="L292" s="60">
        <f>ROUND(SUM(L278:L291),5)</f>
        <v>16022.19</v>
      </c>
      <c r="M292" s="60">
        <f>ROUND(SUM(M278:M291),5)</f>
        <v>25467.71</v>
      </c>
      <c r="N292" s="60">
        <f>ROUND(SUM(N278:N291),5)</f>
        <v>26091.78</v>
      </c>
      <c r="O292" s="60">
        <f>ROUND(SUM(O278:O291),5)</f>
        <v>19071.79</v>
      </c>
      <c r="P292" s="60">
        <f>ROUND(SUM(P278:P291),5)</f>
        <v>21100</v>
      </c>
      <c r="Q292" s="33"/>
    </row>
    <row r="293" spans="1:17" s="9" customFormat="1" ht="25.5" customHeight="1">
      <c r="A293" s="25"/>
      <c r="B293" s="15" t="s">
        <v>82</v>
      </c>
      <c r="C293" s="15"/>
      <c r="D293" s="16"/>
      <c r="E293" s="29">
        <f aca="true" t="shared" si="37" ref="E293:L293">ROUND(E224+E231+E236+E239+E246+E253+E264+E270+E276+E292,5)</f>
        <v>101286.22</v>
      </c>
      <c r="F293" s="29">
        <f t="shared" si="37"/>
        <v>98697.62</v>
      </c>
      <c r="G293" s="29">
        <f t="shared" si="37"/>
        <v>96091.19</v>
      </c>
      <c r="H293" s="29">
        <f t="shared" si="37"/>
        <v>100193.15</v>
      </c>
      <c r="I293" s="29">
        <f t="shared" si="37"/>
        <v>111412.94</v>
      </c>
      <c r="J293" s="29">
        <f t="shared" si="37"/>
        <v>183610.95</v>
      </c>
      <c r="K293" s="29">
        <f t="shared" si="37"/>
        <v>108630.96</v>
      </c>
      <c r="L293" s="29">
        <f t="shared" si="37"/>
        <v>131335.8</v>
      </c>
      <c r="M293" s="60">
        <f>ROUND(M224+M231+M236+M239+M246+M253+M264+M270+M276+M292,5)</f>
        <v>146345.52</v>
      </c>
      <c r="N293" s="60">
        <f>ROUND(N224+N231+N236+N239+N246+N253+N264+N270+N276+N292,5)</f>
        <v>144902.91</v>
      </c>
      <c r="O293" s="60">
        <f>ROUND(O224+O231+O236+O239+O246+O253+O264+O270+O276+O292,5)</f>
        <v>109679.26</v>
      </c>
      <c r="P293" s="60">
        <f>ROUND(P224+P231+P236+P239+P246+P253+P264+P270+P276+P292,5)</f>
        <v>156595.2568</v>
      </c>
      <c r="Q293" s="33"/>
    </row>
    <row r="294" spans="1:17" s="9" customFormat="1" ht="25.5" customHeight="1">
      <c r="A294" s="25"/>
      <c r="B294" s="15" t="s">
        <v>83</v>
      </c>
      <c r="C294" s="15"/>
      <c r="D294" s="16"/>
      <c r="E294" s="17"/>
      <c r="F294" s="17"/>
      <c r="G294" s="17"/>
      <c r="H294" s="17"/>
      <c r="I294" s="29"/>
      <c r="J294" s="43"/>
      <c r="K294" s="43"/>
      <c r="L294" s="43"/>
      <c r="M294" s="61"/>
      <c r="N294" s="61"/>
      <c r="O294" s="60"/>
      <c r="P294" s="72"/>
      <c r="Q294" s="33"/>
    </row>
    <row r="295" spans="1:17" s="9" customFormat="1" ht="15.75">
      <c r="A295" s="25"/>
      <c r="B295" s="15"/>
      <c r="C295" s="15" t="s">
        <v>84</v>
      </c>
      <c r="D295" s="16"/>
      <c r="E295" s="17"/>
      <c r="F295" s="17"/>
      <c r="G295" s="17"/>
      <c r="H295" s="17"/>
      <c r="I295" s="29"/>
      <c r="J295" s="43"/>
      <c r="K295" s="43"/>
      <c r="L295" s="43"/>
      <c r="M295" s="60"/>
      <c r="N295" s="60"/>
      <c r="O295" s="60"/>
      <c r="P295" s="72"/>
      <c r="Q295" s="33"/>
    </row>
    <row r="296" spans="1:17" s="9" customFormat="1" ht="15.75">
      <c r="A296" s="25"/>
      <c r="B296" s="15"/>
      <c r="C296" s="15"/>
      <c r="D296" s="16" t="s">
        <v>85</v>
      </c>
      <c r="E296" s="29">
        <v>126693.7</v>
      </c>
      <c r="F296" s="29">
        <v>124773.79</v>
      </c>
      <c r="G296" s="29">
        <v>87960.74</v>
      </c>
      <c r="H296" s="29">
        <v>90243.18</v>
      </c>
      <c r="I296" s="29">
        <v>89462.86</v>
      </c>
      <c r="J296" s="29">
        <v>98710.9</v>
      </c>
      <c r="K296" s="29">
        <v>105975.67</v>
      </c>
      <c r="L296" s="29">
        <v>99910.32</v>
      </c>
      <c r="M296" s="60">
        <v>122999.39</v>
      </c>
      <c r="N296" s="60">
        <v>130948.47</v>
      </c>
      <c r="O296" s="60">
        <v>110278.95</v>
      </c>
      <c r="P296" s="72">
        <f>113294+23350</f>
        <v>136644</v>
      </c>
      <c r="Q296" s="82" t="s">
        <v>606</v>
      </c>
    </row>
    <row r="297" spans="1:17" s="9" customFormat="1" ht="15.75">
      <c r="A297" s="25"/>
      <c r="B297" s="15"/>
      <c r="C297" s="15"/>
      <c r="D297" s="16" t="s">
        <v>86</v>
      </c>
      <c r="E297" s="29">
        <v>1345.64</v>
      </c>
      <c r="F297" s="29">
        <v>1093.68</v>
      </c>
      <c r="G297" s="29">
        <v>180.53</v>
      </c>
      <c r="H297" s="29">
        <v>1122.07</v>
      </c>
      <c r="I297" s="29">
        <v>417.07</v>
      </c>
      <c r="J297" s="29">
        <v>851.49</v>
      </c>
      <c r="K297" s="29">
        <v>530.14</v>
      </c>
      <c r="L297" s="29">
        <v>1199.63</v>
      </c>
      <c r="M297" s="60">
        <v>925.94</v>
      </c>
      <c r="N297" s="60">
        <v>0</v>
      </c>
      <c r="O297" s="60">
        <v>1159.65</v>
      </c>
      <c r="P297" s="72">
        <v>1500</v>
      </c>
      <c r="Q297" s="33"/>
    </row>
    <row r="298" spans="1:17" s="9" customFormat="1" ht="15.75">
      <c r="A298" s="25"/>
      <c r="B298" s="15"/>
      <c r="C298" s="15"/>
      <c r="D298" s="16" t="s">
        <v>87</v>
      </c>
      <c r="E298" s="29">
        <v>29277.24</v>
      </c>
      <c r="F298" s="29">
        <v>22894.26</v>
      </c>
      <c r="G298" s="29">
        <v>27689.16</v>
      </c>
      <c r="H298" s="29">
        <v>42890.68</v>
      </c>
      <c r="I298" s="29">
        <v>33896.87</v>
      </c>
      <c r="J298" s="29">
        <v>29267.45</v>
      </c>
      <c r="K298" s="29">
        <v>24220.25</v>
      </c>
      <c r="L298" s="29">
        <v>1386.66</v>
      </c>
      <c r="M298" s="60">
        <v>312.74</v>
      </c>
      <c r="N298" s="60">
        <v>0</v>
      </c>
      <c r="O298" s="60">
        <v>0</v>
      </c>
      <c r="P298" s="72">
        <v>0</v>
      </c>
      <c r="Q298" s="82"/>
    </row>
    <row r="299" spans="1:17" s="9" customFormat="1" ht="15.75">
      <c r="A299" s="25"/>
      <c r="B299" s="15"/>
      <c r="C299" s="15"/>
      <c r="D299" s="16" t="s">
        <v>88</v>
      </c>
      <c r="E299" s="29">
        <v>710.6</v>
      </c>
      <c r="F299" s="29">
        <v>413.47</v>
      </c>
      <c r="G299" s="29">
        <v>811.31</v>
      </c>
      <c r="H299" s="29">
        <v>296.28</v>
      </c>
      <c r="I299" s="29">
        <v>800.9</v>
      </c>
      <c r="J299" s="29">
        <v>753.54</v>
      </c>
      <c r="K299" s="29">
        <v>123.26</v>
      </c>
      <c r="L299" s="29">
        <v>0</v>
      </c>
      <c r="M299" s="60">
        <v>0</v>
      </c>
      <c r="N299" s="60">
        <v>0</v>
      </c>
      <c r="O299" s="60">
        <v>0</v>
      </c>
      <c r="P299" s="72">
        <v>0</v>
      </c>
      <c r="Q299" s="33"/>
    </row>
    <row r="300" spans="1:17" s="9" customFormat="1" ht="15.75">
      <c r="A300" s="25"/>
      <c r="B300" s="15"/>
      <c r="C300" s="15"/>
      <c r="D300" s="16" t="s">
        <v>89</v>
      </c>
      <c r="E300" s="29">
        <v>21378.24</v>
      </c>
      <c r="F300" s="29">
        <v>21845.03</v>
      </c>
      <c r="G300" s="29">
        <v>21872.48</v>
      </c>
      <c r="H300" s="29">
        <v>22442.68</v>
      </c>
      <c r="I300" s="29">
        <v>24169.25</v>
      </c>
      <c r="J300" s="29">
        <v>24651.02</v>
      </c>
      <c r="K300" s="29">
        <v>24839.55</v>
      </c>
      <c r="L300" s="29">
        <v>25657.28</v>
      </c>
      <c r="M300" s="60">
        <v>26215.53</v>
      </c>
      <c r="N300" s="60">
        <v>28484.45</v>
      </c>
      <c r="O300" s="60">
        <v>24354.15</v>
      </c>
      <c r="P300" s="72">
        <f>((17.82*1.03)*1610)</f>
        <v>29550.906000000003</v>
      </c>
      <c r="Q300" s="33"/>
    </row>
    <row r="301" spans="1:17" s="9" customFormat="1" ht="15.75">
      <c r="A301" s="25"/>
      <c r="B301" s="15"/>
      <c r="C301" s="15"/>
      <c r="D301" s="16" t="s">
        <v>484</v>
      </c>
      <c r="E301" s="29"/>
      <c r="F301" s="29"/>
      <c r="G301" s="29">
        <v>0</v>
      </c>
      <c r="H301" s="29">
        <v>0</v>
      </c>
      <c r="I301" s="29">
        <v>0</v>
      </c>
      <c r="J301" s="29">
        <v>876.57</v>
      </c>
      <c r="K301" s="29">
        <v>667.27</v>
      </c>
      <c r="L301" s="29">
        <v>119.01</v>
      </c>
      <c r="M301" s="60">
        <v>813.9</v>
      </c>
      <c r="N301" s="60">
        <v>361.04</v>
      </c>
      <c r="O301" s="60">
        <v>63.38</v>
      </c>
      <c r="P301" s="72">
        <v>6000</v>
      </c>
      <c r="Q301" s="82" t="s">
        <v>607</v>
      </c>
    </row>
    <row r="302" spans="1:17" s="9" customFormat="1" ht="15.75">
      <c r="A302" s="25"/>
      <c r="B302" s="15"/>
      <c r="C302" s="15"/>
      <c r="D302" s="16" t="s">
        <v>90</v>
      </c>
      <c r="E302" s="29">
        <v>3334.02</v>
      </c>
      <c r="F302" s="29">
        <v>3668.19</v>
      </c>
      <c r="G302" s="29">
        <v>3467.98</v>
      </c>
      <c r="H302" s="29">
        <v>3220.1</v>
      </c>
      <c r="I302" s="29">
        <v>3582.9</v>
      </c>
      <c r="J302" s="29">
        <v>3450.2</v>
      </c>
      <c r="K302" s="29">
        <v>3450.2</v>
      </c>
      <c r="L302" s="29">
        <v>4319.64</v>
      </c>
      <c r="M302" s="60">
        <v>4559.62</v>
      </c>
      <c r="N302" s="60">
        <v>5250.18</v>
      </c>
      <c r="O302" s="60">
        <v>4442.13</v>
      </c>
      <c r="P302" s="72">
        <v>5750</v>
      </c>
      <c r="Q302" s="82" t="s">
        <v>593</v>
      </c>
    </row>
    <row r="303" spans="1:17" s="9" customFormat="1" ht="15.75">
      <c r="A303" s="25"/>
      <c r="B303" s="15"/>
      <c r="C303" s="15"/>
      <c r="D303" s="16" t="s">
        <v>91</v>
      </c>
      <c r="E303" s="29">
        <v>398</v>
      </c>
      <c r="F303" s="29">
        <v>610.62</v>
      </c>
      <c r="G303" s="29">
        <v>618.48</v>
      </c>
      <c r="H303" s="29">
        <v>1324.96</v>
      </c>
      <c r="I303" s="29">
        <v>849.82</v>
      </c>
      <c r="J303" s="29">
        <v>1004.79</v>
      </c>
      <c r="K303" s="29">
        <v>775.78</v>
      </c>
      <c r="L303" s="29">
        <v>594.67</v>
      </c>
      <c r="M303" s="60">
        <v>925.95</v>
      </c>
      <c r="N303" s="60">
        <v>164.57</v>
      </c>
      <c r="O303" s="60">
        <v>245.22</v>
      </c>
      <c r="P303" s="72">
        <v>4000</v>
      </c>
      <c r="Q303" s="34"/>
    </row>
    <row r="304" spans="1:17" s="9" customFormat="1" ht="15.75">
      <c r="A304" s="25"/>
      <c r="B304" s="15"/>
      <c r="C304" s="15"/>
      <c r="D304" s="16" t="s">
        <v>92</v>
      </c>
      <c r="E304" s="29">
        <v>985.16</v>
      </c>
      <c r="F304" s="29">
        <v>513.1</v>
      </c>
      <c r="G304" s="29">
        <v>449.06</v>
      </c>
      <c r="H304" s="29">
        <v>1046.82</v>
      </c>
      <c r="I304" s="29">
        <v>748.24</v>
      </c>
      <c r="J304" s="29">
        <v>747.35</v>
      </c>
      <c r="K304" s="29">
        <v>803.17</v>
      </c>
      <c r="L304" s="29">
        <v>725.62</v>
      </c>
      <c r="M304" s="60">
        <v>597.99</v>
      </c>
      <c r="N304" s="60">
        <v>182.8</v>
      </c>
      <c r="O304" s="60">
        <v>578.29</v>
      </c>
      <c r="P304" s="72">
        <v>400</v>
      </c>
      <c r="Q304" s="33"/>
    </row>
    <row r="305" spans="1:17" s="9" customFormat="1" ht="15.75">
      <c r="A305" s="25"/>
      <c r="B305" s="15"/>
      <c r="C305" s="15"/>
      <c r="D305" s="16" t="s">
        <v>93</v>
      </c>
      <c r="E305" s="29">
        <v>5719.5</v>
      </c>
      <c r="F305" s="29">
        <v>5612.9</v>
      </c>
      <c r="G305" s="29">
        <v>4837.23</v>
      </c>
      <c r="H305" s="29">
        <v>4815.74</v>
      </c>
      <c r="I305" s="29">
        <v>4443.55</v>
      </c>
      <c r="J305" s="29">
        <v>3091.11</v>
      </c>
      <c r="K305" s="29">
        <v>1933.56</v>
      </c>
      <c r="L305" s="29">
        <v>1437.59</v>
      </c>
      <c r="M305" s="60">
        <v>1941.8</v>
      </c>
      <c r="N305" s="60">
        <v>1405.84</v>
      </c>
      <c r="O305" s="60">
        <v>1430.09</v>
      </c>
      <c r="P305" s="72">
        <v>1800</v>
      </c>
      <c r="Q305" s="33"/>
    </row>
    <row r="306" spans="1:17" s="9" customFormat="1" ht="15.75">
      <c r="A306" s="25"/>
      <c r="B306" s="15"/>
      <c r="C306" s="15"/>
      <c r="D306" s="16" t="s">
        <v>221</v>
      </c>
      <c r="E306" s="29">
        <v>2443.03</v>
      </c>
      <c r="F306" s="29">
        <v>2367.14</v>
      </c>
      <c r="G306" s="29">
        <v>2853.92</v>
      </c>
      <c r="H306" s="29">
        <v>2331.03</v>
      </c>
      <c r="I306" s="29">
        <v>2056.72</v>
      </c>
      <c r="J306" s="29">
        <v>2861.57</v>
      </c>
      <c r="K306" s="29">
        <v>2498.43</v>
      </c>
      <c r="L306" s="29">
        <v>1467.67</v>
      </c>
      <c r="M306" s="60">
        <v>1445.72</v>
      </c>
      <c r="N306" s="60">
        <v>1500</v>
      </c>
      <c r="O306" s="60">
        <v>1312.5</v>
      </c>
      <c r="P306" s="72">
        <v>1500</v>
      </c>
      <c r="Q306" s="86" t="s">
        <v>594</v>
      </c>
    </row>
    <row r="307" spans="1:17" s="9" customFormat="1" ht="15.75">
      <c r="A307" s="25"/>
      <c r="B307" s="15"/>
      <c r="C307" s="15"/>
      <c r="D307" s="16" t="s">
        <v>94</v>
      </c>
      <c r="E307" s="29">
        <v>2451.01</v>
      </c>
      <c r="F307" s="29">
        <v>1969.74</v>
      </c>
      <c r="G307" s="29">
        <v>1659</v>
      </c>
      <c r="H307" s="29">
        <v>1299.48</v>
      </c>
      <c r="I307" s="29">
        <v>1779.46</v>
      </c>
      <c r="J307" s="29">
        <v>0</v>
      </c>
      <c r="K307" s="29">
        <v>740.13</v>
      </c>
      <c r="L307" s="29">
        <v>1276.38</v>
      </c>
      <c r="M307" s="60">
        <v>1146.94</v>
      </c>
      <c r="N307" s="60">
        <v>0</v>
      </c>
      <c r="O307" s="60">
        <v>0</v>
      </c>
      <c r="P307" s="72">
        <v>1500</v>
      </c>
      <c r="Q307" s="33"/>
    </row>
    <row r="308" spans="1:17" s="9" customFormat="1" ht="15.75">
      <c r="A308" s="25"/>
      <c r="B308" s="15"/>
      <c r="C308" s="15"/>
      <c r="D308" s="16" t="s">
        <v>95</v>
      </c>
      <c r="E308" s="29">
        <v>2157.95</v>
      </c>
      <c r="F308" s="29">
        <v>5380.81</v>
      </c>
      <c r="G308" s="29">
        <v>8787.25</v>
      </c>
      <c r="H308" s="29">
        <v>12732.13</v>
      </c>
      <c r="I308" s="29">
        <v>6147.26</v>
      </c>
      <c r="J308" s="29">
        <v>6913.65</v>
      </c>
      <c r="K308" s="29">
        <v>5445.94</v>
      </c>
      <c r="L308" s="29">
        <v>10683.73</v>
      </c>
      <c r="M308" s="60">
        <v>6273</v>
      </c>
      <c r="N308" s="60">
        <v>6993.95</v>
      </c>
      <c r="O308" s="60">
        <v>3655</v>
      </c>
      <c r="P308" s="72">
        <v>6250</v>
      </c>
      <c r="Q308" s="33"/>
    </row>
    <row r="309" spans="1:17" s="9" customFormat="1" ht="15.75">
      <c r="A309" s="25"/>
      <c r="B309" s="15"/>
      <c r="C309" s="15"/>
      <c r="D309" s="16" t="s">
        <v>319</v>
      </c>
      <c r="E309" s="29">
        <v>0</v>
      </c>
      <c r="F309" s="29">
        <v>27.47</v>
      </c>
      <c r="G309" s="29">
        <v>0</v>
      </c>
      <c r="H309" s="29">
        <v>92.99</v>
      </c>
      <c r="I309" s="29">
        <v>0</v>
      </c>
      <c r="J309" s="29">
        <v>0</v>
      </c>
      <c r="K309" s="29">
        <v>0</v>
      </c>
      <c r="L309" s="29">
        <v>0</v>
      </c>
      <c r="M309" s="60">
        <v>0</v>
      </c>
      <c r="N309" s="60">
        <v>0</v>
      </c>
      <c r="O309" s="60">
        <v>0</v>
      </c>
      <c r="P309" s="72">
        <v>0</v>
      </c>
      <c r="Q309" s="33"/>
    </row>
    <row r="310" spans="1:17" s="9" customFormat="1" ht="15.75">
      <c r="A310" s="25"/>
      <c r="B310" s="15"/>
      <c r="C310" s="15"/>
      <c r="D310" s="16" t="s">
        <v>262</v>
      </c>
      <c r="E310" s="29">
        <v>0</v>
      </c>
      <c r="F310" s="29">
        <v>0</v>
      </c>
      <c r="G310" s="29">
        <v>0</v>
      </c>
      <c r="H310" s="29">
        <v>0</v>
      </c>
      <c r="I310" s="29">
        <v>28.98</v>
      </c>
      <c r="J310" s="29">
        <v>344.74</v>
      </c>
      <c r="K310" s="29">
        <v>0</v>
      </c>
      <c r="L310" s="29">
        <v>0</v>
      </c>
      <c r="M310" s="60">
        <v>0</v>
      </c>
      <c r="N310" s="60">
        <v>0</v>
      </c>
      <c r="O310" s="60">
        <v>0</v>
      </c>
      <c r="P310" s="72">
        <v>0</v>
      </c>
      <c r="Q310" s="33"/>
    </row>
    <row r="311" spans="1:17" s="9" customFormat="1" ht="15.75">
      <c r="A311" s="25"/>
      <c r="B311" s="15"/>
      <c r="C311" s="15"/>
      <c r="D311" s="16" t="s">
        <v>96</v>
      </c>
      <c r="E311" s="29">
        <v>615.95</v>
      </c>
      <c r="F311" s="29">
        <v>1834.37</v>
      </c>
      <c r="G311" s="29">
        <v>1030.49</v>
      </c>
      <c r="H311" s="29">
        <v>964.61</v>
      </c>
      <c r="I311" s="29">
        <v>794.5</v>
      </c>
      <c r="J311" s="29">
        <v>1934.98</v>
      </c>
      <c r="K311" s="29">
        <v>504.87</v>
      </c>
      <c r="L311" s="29">
        <v>552.11</v>
      </c>
      <c r="M311" s="60">
        <v>514.09</v>
      </c>
      <c r="N311" s="60">
        <v>144</v>
      </c>
      <c r="O311" s="60">
        <v>222</v>
      </c>
      <c r="P311" s="72">
        <v>300</v>
      </c>
      <c r="Q311" s="33"/>
    </row>
    <row r="312" spans="1:17" s="9" customFormat="1" ht="15.75">
      <c r="A312" s="25"/>
      <c r="B312" s="15"/>
      <c r="C312" s="15"/>
      <c r="D312" s="16" t="s">
        <v>97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60">
        <v>384.4</v>
      </c>
      <c r="N312" s="60">
        <v>0</v>
      </c>
      <c r="O312" s="60">
        <v>0</v>
      </c>
      <c r="P312" s="72">
        <v>0</v>
      </c>
      <c r="Q312" s="33"/>
    </row>
    <row r="313" spans="1:17" s="9" customFormat="1" ht="15.75">
      <c r="A313" s="25"/>
      <c r="B313" s="15"/>
      <c r="C313" s="15"/>
      <c r="D313" s="16" t="s">
        <v>98</v>
      </c>
      <c r="E313" s="29">
        <v>2173.34</v>
      </c>
      <c r="F313" s="29">
        <v>1226.67</v>
      </c>
      <c r="G313" s="29">
        <v>304.63</v>
      </c>
      <c r="H313" s="29">
        <v>582.55</v>
      </c>
      <c r="I313" s="29">
        <v>1321.25</v>
      </c>
      <c r="J313" s="29">
        <v>615</v>
      </c>
      <c r="K313" s="29">
        <v>970.6</v>
      </c>
      <c r="L313" s="29">
        <v>883.27</v>
      </c>
      <c r="M313" s="60">
        <v>946.33</v>
      </c>
      <c r="N313" s="60">
        <v>1881.85</v>
      </c>
      <c r="O313" s="60">
        <v>1603.95</v>
      </c>
      <c r="P313" s="72">
        <v>1000</v>
      </c>
      <c r="Q313" s="82" t="s">
        <v>565</v>
      </c>
    </row>
    <row r="314" spans="1:17" s="9" customFormat="1" ht="15.75">
      <c r="A314" s="25"/>
      <c r="B314" s="15"/>
      <c r="C314" s="15"/>
      <c r="D314" s="16" t="s">
        <v>99</v>
      </c>
      <c r="E314" s="29">
        <v>0</v>
      </c>
      <c r="F314" s="29">
        <v>0</v>
      </c>
      <c r="G314" s="29">
        <v>500</v>
      </c>
      <c r="H314" s="29">
        <v>20</v>
      </c>
      <c r="I314" s="29">
        <v>0</v>
      </c>
      <c r="J314" s="29">
        <v>330</v>
      </c>
      <c r="K314" s="29">
        <v>175</v>
      </c>
      <c r="L314" s="29">
        <v>0</v>
      </c>
      <c r="M314" s="60">
        <v>61</v>
      </c>
      <c r="N314" s="60">
        <v>0</v>
      </c>
      <c r="O314" s="60">
        <v>0</v>
      </c>
      <c r="P314" s="72">
        <v>1000</v>
      </c>
      <c r="Q314" s="33"/>
    </row>
    <row r="315" spans="1:17" s="9" customFormat="1" ht="15.75">
      <c r="A315" s="25"/>
      <c r="B315" s="15"/>
      <c r="C315" s="15"/>
      <c r="D315" s="16" t="s">
        <v>245</v>
      </c>
      <c r="E315" s="29">
        <v>1688.9</v>
      </c>
      <c r="F315" s="29">
        <v>3584.39</v>
      </c>
      <c r="G315" s="29">
        <v>2010.8</v>
      </c>
      <c r="H315" s="29">
        <v>3202.1</v>
      </c>
      <c r="I315" s="29">
        <v>2254.53</v>
      </c>
      <c r="J315" s="29">
        <v>1496.55</v>
      </c>
      <c r="K315" s="29">
        <v>3651.27</v>
      </c>
      <c r="L315" s="29">
        <v>330.88</v>
      </c>
      <c r="M315" s="60">
        <v>1634.63</v>
      </c>
      <c r="N315" s="60">
        <v>1698.55</v>
      </c>
      <c r="O315" s="60">
        <v>1244.2</v>
      </c>
      <c r="P315" s="72">
        <v>1600</v>
      </c>
      <c r="Q315" s="33"/>
    </row>
    <row r="316" spans="1:17" s="9" customFormat="1" ht="15.75">
      <c r="A316" s="25"/>
      <c r="B316" s="15"/>
      <c r="C316" s="15"/>
      <c r="D316" s="16" t="s">
        <v>100</v>
      </c>
      <c r="E316" s="29">
        <v>1619.04</v>
      </c>
      <c r="F316" s="29">
        <v>1615.64</v>
      </c>
      <c r="G316" s="29">
        <v>1656.17</v>
      </c>
      <c r="H316" s="29">
        <v>1616.36</v>
      </c>
      <c r="I316" s="29">
        <v>1705.05</v>
      </c>
      <c r="J316" s="29">
        <v>1486.08</v>
      </c>
      <c r="K316" s="29">
        <v>1468.92</v>
      </c>
      <c r="L316" s="29">
        <v>1444.68</v>
      </c>
      <c r="M316" s="60">
        <v>1541.19</v>
      </c>
      <c r="N316" s="60">
        <v>1574.35</v>
      </c>
      <c r="O316" s="60">
        <v>1402.92</v>
      </c>
      <c r="P316" s="72">
        <v>1570</v>
      </c>
      <c r="Q316" s="33"/>
    </row>
    <row r="317" spans="1:17" s="9" customFormat="1" ht="15.75">
      <c r="A317" s="25"/>
      <c r="B317" s="15"/>
      <c r="C317" s="15"/>
      <c r="D317" s="16" t="s">
        <v>101</v>
      </c>
      <c r="E317" s="29">
        <v>688.61</v>
      </c>
      <c r="F317" s="29">
        <v>653.32</v>
      </c>
      <c r="G317" s="29">
        <v>551.76</v>
      </c>
      <c r="H317" s="29">
        <v>465.67</v>
      </c>
      <c r="I317" s="29">
        <v>476.45</v>
      </c>
      <c r="J317" s="29">
        <v>557.68</v>
      </c>
      <c r="K317" s="29">
        <v>478.11</v>
      </c>
      <c r="L317" s="29">
        <v>372.63</v>
      </c>
      <c r="M317" s="60">
        <v>450.04</v>
      </c>
      <c r="N317" s="60">
        <v>430.03</v>
      </c>
      <c r="O317" s="60">
        <v>349.12</v>
      </c>
      <c r="P317" s="72">
        <v>450</v>
      </c>
      <c r="Q317" s="33"/>
    </row>
    <row r="318" spans="1:17" s="9" customFormat="1" ht="15.75">
      <c r="A318" s="25"/>
      <c r="B318" s="15"/>
      <c r="C318" s="15"/>
      <c r="D318" s="16" t="s">
        <v>302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600</v>
      </c>
      <c r="K318" s="29">
        <v>1155.98</v>
      </c>
      <c r="L318" s="29">
        <v>1386.74</v>
      </c>
      <c r="M318" s="60">
        <v>1386.74</v>
      </c>
      <c r="N318" s="60">
        <v>1386.9</v>
      </c>
      <c r="O318" s="60">
        <v>1156.1</v>
      </c>
      <c r="P318" s="72">
        <v>1400</v>
      </c>
      <c r="Q318" s="33"/>
    </row>
    <row r="319" spans="1:17" s="9" customFormat="1" ht="15.75">
      <c r="A319" s="25"/>
      <c r="B319" s="15"/>
      <c r="C319" s="15"/>
      <c r="D319" s="16" t="s">
        <v>102</v>
      </c>
      <c r="E319" s="29">
        <v>0</v>
      </c>
      <c r="F319" s="29">
        <v>55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60">
        <v>0</v>
      </c>
      <c r="N319" s="60">
        <v>311</v>
      </c>
      <c r="O319" s="60">
        <v>0</v>
      </c>
      <c r="P319" s="72">
        <v>0</v>
      </c>
      <c r="Q319" s="33"/>
    </row>
    <row r="320" spans="1:17" s="9" customFormat="1" ht="15.75">
      <c r="A320" s="25"/>
      <c r="B320" s="15"/>
      <c r="C320" s="15"/>
      <c r="D320" s="16" t="s">
        <v>334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60">
        <v>0</v>
      </c>
      <c r="N320" s="60">
        <v>0</v>
      </c>
      <c r="O320" s="60">
        <v>0</v>
      </c>
      <c r="P320" s="72">
        <v>1000</v>
      </c>
      <c r="Q320" s="33"/>
    </row>
    <row r="321" spans="1:17" s="9" customFormat="1" ht="15.75">
      <c r="A321" s="25"/>
      <c r="B321" s="15"/>
      <c r="C321" s="15"/>
      <c r="D321" s="16" t="s">
        <v>103</v>
      </c>
      <c r="E321" s="29">
        <v>0</v>
      </c>
      <c r="F321" s="29">
        <v>0</v>
      </c>
      <c r="G321" s="29">
        <v>782.25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60">
        <v>0</v>
      </c>
      <c r="N321" s="60">
        <v>0</v>
      </c>
      <c r="O321" s="60">
        <v>0</v>
      </c>
      <c r="P321" s="72">
        <v>0</v>
      </c>
      <c r="Q321" s="33"/>
    </row>
    <row r="322" spans="1:17" s="9" customFormat="1" ht="15.75">
      <c r="A322" s="25"/>
      <c r="B322" s="15"/>
      <c r="C322" s="15"/>
      <c r="D322" s="16" t="s">
        <v>104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60">
        <v>0</v>
      </c>
      <c r="N322" s="60">
        <v>0</v>
      </c>
      <c r="O322" s="60">
        <v>0</v>
      </c>
      <c r="P322" s="72">
        <v>0</v>
      </c>
      <c r="Q322" s="33"/>
    </row>
    <row r="323" spans="1:17" s="9" customFormat="1" ht="15.75">
      <c r="A323" s="25"/>
      <c r="B323" s="15"/>
      <c r="C323" s="15"/>
      <c r="D323" s="16" t="s">
        <v>105</v>
      </c>
      <c r="E323" s="29">
        <v>4181.27</v>
      </c>
      <c r="F323" s="29">
        <v>2566.78</v>
      </c>
      <c r="G323" s="29">
        <v>1201.9</v>
      </c>
      <c r="H323" s="29">
        <v>2365.88</v>
      </c>
      <c r="I323" s="29">
        <v>988.41</v>
      </c>
      <c r="J323" s="29">
        <v>1771.77</v>
      </c>
      <c r="K323" s="29">
        <v>1736.11</v>
      </c>
      <c r="L323" s="29">
        <v>280.53</v>
      </c>
      <c r="M323" s="60">
        <v>1022.86</v>
      </c>
      <c r="N323" s="60">
        <v>929.52</v>
      </c>
      <c r="O323" s="60">
        <v>676.89</v>
      </c>
      <c r="P323" s="72">
        <v>1000</v>
      </c>
      <c r="Q323" s="33"/>
    </row>
    <row r="324" spans="1:17" s="9" customFormat="1" ht="15.75">
      <c r="A324" s="25"/>
      <c r="B324" s="15"/>
      <c r="C324" s="15"/>
      <c r="D324" s="16" t="s">
        <v>320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60">
        <v>0</v>
      </c>
      <c r="N324" s="60">
        <v>0</v>
      </c>
      <c r="O324" s="60">
        <v>10</v>
      </c>
      <c r="P324" s="72">
        <v>10</v>
      </c>
      <c r="Q324" s="33"/>
    </row>
    <row r="325" spans="1:17" s="9" customFormat="1" ht="15.75">
      <c r="A325" s="25"/>
      <c r="B325" s="15"/>
      <c r="C325" s="15"/>
      <c r="D325" s="16" t="s">
        <v>106</v>
      </c>
      <c r="E325" s="29">
        <v>3254.29</v>
      </c>
      <c r="F325" s="29">
        <v>5128.08</v>
      </c>
      <c r="G325" s="29">
        <v>4587.12</v>
      </c>
      <c r="H325" s="29">
        <v>2099.08</v>
      </c>
      <c r="I325" s="29">
        <v>3462.12</v>
      </c>
      <c r="J325" s="29">
        <v>1856.82</v>
      </c>
      <c r="K325" s="29">
        <v>1390.02</v>
      </c>
      <c r="L325" s="29">
        <v>1377.86</v>
      </c>
      <c r="M325" s="60">
        <v>460</v>
      </c>
      <c r="N325" s="60">
        <v>1064.43</v>
      </c>
      <c r="O325" s="60">
        <v>538.07</v>
      </c>
      <c r="P325" s="72">
        <v>2000</v>
      </c>
      <c r="Q325" s="33"/>
    </row>
    <row r="326" spans="1:17" s="9" customFormat="1" ht="15.75">
      <c r="A326" s="25"/>
      <c r="B326" s="15"/>
      <c r="C326" s="15"/>
      <c r="D326" s="16" t="s">
        <v>107</v>
      </c>
      <c r="E326" s="29">
        <v>3194.99</v>
      </c>
      <c r="F326" s="29">
        <v>4838.55</v>
      </c>
      <c r="G326" s="29">
        <v>83.96</v>
      </c>
      <c r="H326" s="29">
        <v>4332.02</v>
      </c>
      <c r="I326" s="29">
        <v>5631.82</v>
      </c>
      <c r="J326" s="29">
        <v>2613.62</v>
      </c>
      <c r="K326" s="29">
        <v>2390.43</v>
      </c>
      <c r="L326" s="29">
        <v>1382.15</v>
      </c>
      <c r="M326" s="60">
        <v>3250.1</v>
      </c>
      <c r="N326" s="60">
        <v>476.87</v>
      </c>
      <c r="O326" s="60">
        <v>422.56</v>
      </c>
      <c r="P326" s="72">
        <v>2250</v>
      </c>
      <c r="Q326" s="33"/>
    </row>
    <row r="327" spans="1:17" s="9" customFormat="1" ht="15.75">
      <c r="A327" s="25"/>
      <c r="B327" s="15"/>
      <c r="C327" s="15"/>
      <c r="D327" s="16" t="s">
        <v>108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60">
        <v>0</v>
      </c>
      <c r="N327" s="60">
        <v>0</v>
      </c>
      <c r="O327" s="60">
        <v>0</v>
      </c>
      <c r="P327" s="72">
        <v>0</v>
      </c>
      <c r="Q327" s="33"/>
    </row>
    <row r="328" spans="1:17" s="9" customFormat="1" ht="15.75">
      <c r="A328" s="25"/>
      <c r="B328" s="15"/>
      <c r="C328" s="15"/>
      <c r="D328" s="16" t="s">
        <v>222</v>
      </c>
      <c r="E328" s="29">
        <v>1839.2</v>
      </c>
      <c r="F328" s="29">
        <v>476</v>
      </c>
      <c r="G328" s="29">
        <v>0</v>
      </c>
      <c r="H328" s="29">
        <v>1310.03</v>
      </c>
      <c r="I328" s="29">
        <v>384.25</v>
      </c>
      <c r="J328" s="29">
        <v>58.63</v>
      </c>
      <c r="K328" s="29">
        <v>0</v>
      </c>
      <c r="L328" s="29">
        <v>0</v>
      </c>
      <c r="M328" s="60">
        <v>0</v>
      </c>
      <c r="N328" s="60">
        <v>0</v>
      </c>
      <c r="O328" s="60">
        <v>0</v>
      </c>
      <c r="P328" s="72">
        <v>0</v>
      </c>
      <c r="Q328" s="33"/>
    </row>
    <row r="329" spans="1:17" s="9" customFormat="1" ht="15.75">
      <c r="A329" s="25"/>
      <c r="B329" s="15"/>
      <c r="C329" s="15"/>
      <c r="D329" s="16" t="s">
        <v>223</v>
      </c>
      <c r="E329" s="29">
        <v>48.18</v>
      </c>
      <c r="F329" s="29">
        <v>0</v>
      </c>
      <c r="G329" s="29">
        <v>300</v>
      </c>
      <c r="H329" s="29">
        <v>10</v>
      </c>
      <c r="I329" s="29">
        <v>7.49</v>
      </c>
      <c r="J329" s="29">
        <v>0</v>
      </c>
      <c r="K329" s="29">
        <v>0</v>
      </c>
      <c r="L329" s="29">
        <v>0</v>
      </c>
      <c r="M329" s="60">
        <v>0</v>
      </c>
      <c r="N329" s="60">
        <v>0</v>
      </c>
      <c r="O329" s="60">
        <v>0</v>
      </c>
      <c r="P329" s="72">
        <v>0</v>
      </c>
      <c r="Q329" s="33"/>
    </row>
    <row r="330" spans="1:17" s="9" customFormat="1" ht="15.75">
      <c r="A330" s="25"/>
      <c r="B330" s="15"/>
      <c r="C330" s="15"/>
      <c r="D330" s="16" t="s">
        <v>224</v>
      </c>
      <c r="E330" s="29">
        <v>743.82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60">
        <v>0</v>
      </c>
      <c r="N330" s="60">
        <v>0</v>
      </c>
      <c r="O330" s="60">
        <v>0</v>
      </c>
      <c r="P330" s="72">
        <v>0</v>
      </c>
      <c r="Q330" s="33"/>
    </row>
    <row r="331" spans="1:17" s="9" customFormat="1" ht="15.75">
      <c r="A331" s="25"/>
      <c r="B331" s="15"/>
      <c r="C331" s="15"/>
      <c r="D331" s="16" t="s">
        <v>261</v>
      </c>
      <c r="E331" s="29">
        <v>109.45</v>
      </c>
      <c r="F331" s="29">
        <v>129.35</v>
      </c>
      <c r="G331" s="29">
        <v>119.4</v>
      </c>
      <c r="H331" s="29">
        <v>119.4</v>
      </c>
      <c r="I331" s="29">
        <v>119.4</v>
      </c>
      <c r="J331" s="29">
        <v>109.45</v>
      </c>
      <c r="K331" s="29">
        <v>208.6</v>
      </c>
      <c r="L331" s="29">
        <v>188.46</v>
      </c>
      <c r="M331" s="60">
        <v>219.45</v>
      </c>
      <c r="N331" s="60">
        <v>239.4</v>
      </c>
      <c r="O331" s="60">
        <v>179.55</v>
      </c>
      <c r="P331" s="72">
        <v>250</v>
      </c>
      <c r="Q331" s="33"/>
    </row>
    <row r="332" spans="1:17" s="9" customFormat="1" ht="15.75">
      <c r="A332" s="25"/>
      <c r="B332" s="15"/>
      <c r="C332" s="15"/>
      <c r="D332" s="16" t="s">
        <v>288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60">
        <v>0</v>
      </c>
      <c r="N332" s="60">
        <v>0</v>
      </c>
      <c r="O332" s="60">
        <v>0</v>
      </c>
      <c r="P332" s="72">
        <v>0</v>
      </c>
      <c r="Q332" s="82" t="s">
        <v>595</v>
      </c>
    </row>
    <row r="333" spans="1:17" s="9" customFormat="1" ht="15.75">
      <c r="A333" s="25"/>
      <c r="B333" s="15"/>
      <c r="C333" s="15"/>
      <c r="D333" s="16" t="s">
        <v>307</v>
      </c>
      <c r="E333" s="29">
        <v>0</v>
      </c>
      <c r="F333" s="29">
        <v>0</v>
      </c>
      <c r="G333" s="29">
        <v>0</v>
      </c>
      <c r="H333" s="29">
        <v>0</v>
      </c>
      <c r="I333" s="29">
        <v>75</v>
      </c>
      <c r="J333" s="29">
        <v>0</v>
      </c>
      <c r="K333" s="29">
        <v>45</v>
      </c>
      <c r="L333" s="29">
        <v>149.52</v>
      </c>
      <c r="M333" s="60">
        <v>0</v>
      </c>
      <c r="N333" s="60">
        <v>0</v>
      </c>
      <c r="O333" s="60">
        <v>0</v>
      </c>
      <c r="P333" s="72">
        <v>0</v>
      </c>
      <c r="Q333" s="33"/>
    </row>
    <row r="334" spans="1:17" s="9" customFormat="1" ht="15.75">
      <c r="A334" s="25"/>
      <c r="B334" s="15"/>
      <c r="C334" s="15"/>
      <c r="D334" s="16" t="s">
        <v>351</v>
      </c>
      <c r="E334" s="29">
        <v>93.75</v>
      </c>
      <c r="F334" s="29">
        <v>44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60">
        <v>0</v>
      </c>
      <c r="N334" s="60">
        <v>0</v>
      </c>
      <c r="O334" s="60">
        <v>0</v>
      </c>
      <c r="P334" s="72">
        <v>0</v>
      </c>
      <c r="Q334" s="33"/>
    </row>
    <row r="335" spans="1:17" s="9" customFormat="1" ht="15.75">
      <c r="A335" s="25"/>
      <c r="B335" s="15"/>
      <c r="C335" s="15"/>
      <c r="D335" s="16" t="s">
        <v>341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60">
        <v>0</v>
      </c>
      <c r="N335" s="60">
        <v>0</v>
      </c>
      <c r="O335" s="60">
        <v>0</v>
      </c>
      <c r="P335" s="72">
        <v>0</v>
      </c>
      <c r="Q335" s="33"/>
    </row>
    <row r="336" spans="1:17" s="9" customFormat="1" ht="15.75">
      <c r="A336" s="25"/>
      <c r="B336" s="15"/>
      <c r="C336" s="15"/>
      <c r="D336" s="16" t="s">
        <v>342</v>
      </c>
      <c r="E336" s="29">
        <v>800</v>
      </c>
      <c r="F336" s="29">
        <v>0</v>
      </c>
      <c r="G336" s="29">
        <v>0</v>
      </c>
      <c r="H336" s="29">
        <v>0</v>
      </c>
      <c r="I336" s="29">
        <v>105</v>
      </c>
      <c r="J336" s="29">
        <v>0</v>
      </c>
      <c r="K336" s="29">
        <v>0</v>
      </c>
      <c r="L336" s="29">
        <v>0</v>
      </c>
      <c r="M336" s="60">
        <v>0</v>
      </c>
      <c r="N336" s="60">
        <v>81.3</v>
      </c>
      <c r="O336" s="60">
        <v>0</v>
      </c>
      <c r="P336" s="72">
        <v>0</v>
      </c>
      <c r="Q336" s="33"/>
    </row>
    <row r="337" spans="1:17" s="9" customFormat="1" ht="15.75">
      <c r="A337" s="25"/>
      <c r="B337" s="15"/>
      <c r="C337" s="15"/>
      <c r="D337" s="16" t="s">
        <v>352</v>
      </c>
      <c r="E337" s="29">
        <v>3886.21</v>
      </c>
      <c r="F337" s="29">
        <v>764</v>
      </c>
      <c r="G337" s="29">
        <v>5580.15</v>
      </c>
      <c r="H337" s="29">
        <v>467.75</v>
      </c>
      <c r="I337" s="29">
        <v>0</v>
      </c>
      <c r="J337" s="29">
        <v>0</v>
      </c>
      <c r="K337" s="29">
        <v>0</v>
      </c>
      <c r="L337" s="29">
        <v>0</v>
      </c>
      <c r="M337" s="60">
        <v>0</v>
      </c>
      <c r="N337" s="60">
        <v>0</v>
      </c>
      <c r="O337" s="60">
        <v>0</v>
      </c>
      <c r="P337" s="72">
        <v>0</v>
      </c>
      <c r="Q337" s="33"/>
    </row>
    <row r="338" spans="1:17" s="9" customFormat="1" ht="15.75">
      <c r="A338" s="25"/>
      <c r="B338" s="15"/>
      <c r="C338" s="15"/>
      <c r="D338" s="16" t="s">
        <v>414</v>
      </c>
      <c r="E338" s="29">
        <v>0</v>
      </c>
      <c r="F338" s="29">
        <v>0</v>
      </c>
      <c r="G338" s="29">
        <v>4102.29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60">
        <v>0</v>
      </c>
      <c r="N338" s="60">
        <v>0</v>
      </c>
      <c r="O338" s="60">
        <v>0</v>
      </c>
      <c r="P338" s="72">
        <v>0</v>
      </c>
      <c r="Q338" s="33"/>
    </row>
    <row r="339" spans="1:17" s="9" customFormat="1" ht="15.75">
      <c r="A339" s="25"/>
      <c r="B339" s="15"/>
      <c r="C339" s="15"/>
      <c r="D339" s="16" t="s">
        <v>474</v>
      </c>
      <c r="E339" s="29"/>
      <c r="F339" s="29"/>
      <c r="G339" s="29">
        <v>0</v>
      </c>
      <c r="H339" s="29">
        <v>0</v>
      </c>
      <c r="I339" s="29">
        <v>15000</v>
      </c>
      <c r="J339" s="29">
        <v>15000</v>
      </c>
      <c r="K339" s="29">
        <v>11500</v>
      </c>
      <c r="L339" s="29">
        <v>0</v>
      </c>
      <c r="M339" s="60">
        <v>0</v>
      </c>
      <c r="N339" s="60">
        <v>0</v>
      </c>
      <c r="O339" s="60">
        <v>0</v>
      </c>
      <c r="P339" s="72">
        <v>0</v>
      </c>
      <c r="Q339" s="33"/>
    </row>
    <row r="340" spans="1:17" s="9" customFormat="1" ht="15.75">
      <c r="A340" s="25"/>
      <c r="B340" s="15"/>
      <c r="C340" s="15"/>
      <c r="D340" s="16" t="s">
        <v>529</v>
      </c>
      <c r="E340" s="29"/>
      <c r="F340" s="29"/>
      <c r="G340" s="29"/>
      <c r="H340" s="29"/>
      <c r="I340" s="29">
        <v>0</v>
      </c>
      <c r="J340" s="29">
        <v>0</v>
      </c>
      <c r="K340" s="29">
        <v>0</v>
      </c>
      <c r="L340" s="29">
        <v>250</v>
      </c>
      <c r="M340" s="60">
        <v>0</v>
      </c>
      <c r="N340" s="60">
        <v>0</v>
      </c>
      <c r="O340" s="60">
        <v>0</v>
      </c>
      <c r="P340" s="72">
        <v>0</v>
      </c>
      <c r="Q340" s="33"/>
    </row>
    <row r="341" spans="1:17" s="9" customFormat="1" ht="15.75">
      <c r="A341" s="25"/>
      <c r="B341" s="15"/>
      <c r="C341" s="15" t="s">
        <v>109</v>
      </c>
      <c r="D341" s="16"/>
      <c r="E341" s="17">
        <f>ROUND(SUM(E296:E338),5)</f>
        <v>221831.09</v>
      </c>
      <c r="F341" s="17">
        <f>ROUND(SUM(F296:F338),5)</f>
        <v>214086.35</v>
      </c>
      <c r="G341" s="17">
        <f>ROUND(SUM(G296:G339),5)</f>
        <v>183998.06</v>
      </c>
      <c r="H341" s="17">
        <f>ROUND(SUM(H296:H339),5)</f>
        <v>201413.59</v>
      </c>
      <c r="I341" s="17">
        <f aca="true" t="shared" si="38" ref="I341:P341">ROUND(SUM(I296:I340),5)</f>
        <v>200709.15</v>
      </c>
      <c r="J341" s="17">
        <f t="shared" si="38"/>
        <v>201954.96</v>
      </c>
      <c r="K341" s="17">
        <f t="shared" si="38"/>
        <v>197678.26</v>
      </c>
      <c r="L341" s="17">
        <f t="shared" si="38"/>
        <v>157377.03</v>
      </c>
      <c r="M341" s="60">
        <f>ROUND(SUM(M296:M340),5)</f>
        <v>180029.35</v>
      </c>
      <c r="N341" s="60">
        <f t="shared" si="38"/>
        <v>185509.5</v>
      </c>
      <c r="O341" s="60">
        <f t="shared" si="38"/>
        <v>155324.72</v>
      </c>
      <c r="P341" s="60">
        <f t="shared" si="38"/>
        <v>208724.906</v>
      </c>
      <c r="Q341" s="33"/>
    </row>
    <row r="342" spans="1:17" s="9" customFormat="1" ht="25.5" customHeight="1">
      <c r="A342" s="25"/>
      <c r="B342" s="15"/>
      <c r="C342" s="15" t="s">
        <v>110</v>
      </c>
      <c r="D342" s="16"/>
      <c r="E342" s="17"/>
      <c r="F342" s="17"/>
      <c r="G342" s="17"/>
      <c r="H342" s="17"/>
      <c r="I342" s="29"/>
      <c r="J342" s="29"/>
      <c r="K342" s="29"/>
      <c r="L342" s="43"/>
      <c r="M342" s="61"/>
      <c r="N342" s="61"/>
      <c r="O342" s="60"/>
      <c r="P342" s="72"/>
      <c r="Q342" s="33"/>
    </row>
    <row r="343" spans="1:17" s="9" customFormat="1" ht="15.75">
      <c r="A343" s="25"/>
      <c r="B343" s="15"/>
      <c r="C343" s="15"/>
      <c r="D343" s="16" t="s">
        <v>111</v>
      </c>
      <c r="E343" s="29">
        <v>14396.56</v>
      </c>
      <c r="F343" s="29">
        <v>22066.86</v>
      </c>
      <c r="G343" s="29">
        <v>12453.31</v>
      </c>
      <c r="H343" s="29">
        <v>14297.09</v>
      </c>
      <c r="I343" s="29">
        <v>13463.6</v>
      </c>
      <c r="J343" s="29">
        <v>13020.75</v>
      </c>
      <c r="K343" s="29">
        <v>12954.28</v>
      </c>
      <c r="L343" s="29">
        <v>11749.92</v>
      </c>
      <c r="M343" s="60">
        <v>10699.64</v>
      </c>
      <c r="N343" s="60">
        <v>11651.56</v>
      </c>
      <c r="O343" s="60">
        <v>10290.72</v>
      </c>
      <c r="P343" s="72">
        <v>10500</v>
      </c>
      <c r="Q343" s="33"/>
    </row>
    <row r="344" spans="1:17" s="9" customFormat="1" ht="15.75">
      <c r="A344" s="25"/>
      <c r="B344" s="15"/>
      <c r="C344" s="15"/>
      <c r="D344" s="16" t="s">
        <v>112</v>
      </c>
      <c r="E344" s="29">
        <v>7843.75</v>
      </c>
      <c r="F344" s="29">
        <v>7875</v>
      </c>
      <c r="G344" s="29">
        <v>7875</v>
      </c>
      <c r="H344" s="29">
        <v>7875</v>
      </c>
      <c r="I344" s="29">
        <v>7875</v>
      </c>
      <c r="J344" s="29">
        <v>7875</v>
      </c>
      <c r="K344" s="29">
        <v>7875</v>
      </c>
      <c r="L344" s="29">
        <v>7875</v>
      </c>
      <c r="M344" s="60">
        <v>7875</v>
      </c>
      <c r="N344" s="60">
        <v>7875</v>
      </c>
      <c r="O344" s="60">
        <v>7875</v>
      </c>
      <c r="P344" s="72">
        <v>7875</v>
      </c>
      <c r="Q344" s="82" t="s">
        <v>563</v>
      </c>
    </row>
    <row r="345" spans="1:17" s="9" customFormat="1" ht="15.75">
      <c r="A345" s="25"/>
      <c r="B345" s="15"/>
      <c r="C345" s="15"/>
      <c r="D345" s="16" t="s">
        <v>113</v>
      </c>
      <c r="E345" s="29">
        <v>34210.27</v>
      </c>
      <c r="F345" s="29">
        <v>35854.83</v>
      </c>
      <c r="G345" s="29">
        <v>36313.99</v>
      </c>
      <c r="H345" s="29">
        <v>36508.94</v>
      </c>
      <c r="I345" s="29">
        <v>34180.75</v>
      </c>
      <c r="J345" s="29">
        <v>38302.86</v>
      </c>
      <c r="K345" s="29">
        <v>34688.64</v>
      </c>
      <c r="L345" s="29">
        <v>53174.85</v>
      </c>
      <c r="M345" s="60">
        <v>54376.24</v>
      </c>
      <c r="N345" s="60">
        <v>60261.09</v>
      </c>
      <c r="O345" s="60">
        <v>67197.68</v>
      </c>
      <c r="P345" s="84">
        <v>66592.01</v>
      </c>
      <c r="Q345" s="101" t="s">
        <v>609</v>
      </c>
    </row>
    <row r="346" spans="1:17" s="9" customFormat="1" ht="15.75">
      <c r="A346" s="25"/>
      <c r="B346" s="15"/>
      <c r="C346" s="15" t="s">
        <v>114</v>
      </c>
      <c r="D346" s="16"/>
      <c r="E346" s="17">
        <f aca="true" t="shared" si="39" ref="E346:J346">ROUND(SUM(E343:E345),5)</f>
        <v>56450.58</v>
      </c>
      <c r="F346" s="17">
        <f t="shared" si="39"/>
        <v>65796.69</v>
      </c>
      <c r="G346" s="17">
        <f t="shared" si="39"/>
        <v>56642.3</v>
      </c>
      <c r="H346" s="17">
        <f t="shared" si="39"/>
        <v>58681.03</v>
      </c>
      <c r="I346" s="17">
        <f t="shared" si="39"/>
        <v>55519.35</v>
      </c>
      <c r="J346" s="29">
        <f t="shared" si="39"/>
        <v>59198.61</v>
      </c>
      <c r="K346" s="29">
        <f aca="true" t="shared" si="40" ref="K346:P346">ROUND(SUM(K343:K345),5)</f>
        <v>55517.92</v>
      </c>
      <c r="L346" s="29">
        <f t="shared" si="40"/>
        <v>72799.77</v>
      </c>
      <c r="M346" s="60">
        <f t="shared" si="40"/>
        <v>72950.88</v>
      </c>
      <c r="N346" s="60">
        <f t="shared" si="40"/>
        <v>79787.65</v>
      </c>
      <c r="O346" s="60">
        <f t="shared" si="40"/>
        <v>85363.4</v>
      </c>
      <c r="P346" s="60">
        <f t="shared" si="40"/>
        <v>84967.01</v>
      </c>
      <c r="Q346" s="33"/>
    </row>
    <row r="347" spans="1:17" s="9" customFormat="1" ht="15.75">
      <c r="A347" s="25"/>
      <c r="B347" s="15"/>
      <c r="C347" s="15"/>
      <c r="D347" s="16"/>
      <c r="E347" s="17"/>
      <c r="F347" s="17"/>
      <c r="G347" s="17"/>
      <c r="H347" s="17"/>
      <c r="I347" s="17"/>
      <c r="J347" s="29"/>
      <c r="K347" s="29"/>
      <c r="L347" s="29"/>
      <c r="M347" s="60"/>
      <c r="N347" s="60"/>
      <c r="O347" s="60"/>
      <c r="P347" s="72"/>
      <c r="Q347" s="33"/>
    </row>
    <row r="348" spans="1:17" s="9" customFormat="1" ht="15.75">
      <c r="A348" s="25"/>
      <c r="B348" s="15"/>
      <c r="C348" s="15" t="s">
        <v>362</v>
      </c>
      <c r="D348" s="16"/>
      <c r="E348" s="17"/>
      <c r="F348" s="17"/>
      <c r="G348" s="17"/>
      <c r="H348" s="17"/>
      <c r="I348" s="29"/>
      <c r="J348" s="29"/>
      <c r="K348" s="29"/>
      <c r="L348" s="43"/>
      <c r="M348" s="60"/>
      <c r="N348" s="60"/>
      <c r="O348" s="60" t="s">
        <v>556</v>
      </c>
      <c r="P348" s="72"/>
      <c r="Q348" s="33"/>
    </row>
    <row r="349" spans="1:17" s="9" customFormat="1" ht="15.75">
      <c r="A349" s="25"/>
      <c r="B349" s="15"/>
      <c r="C349" s="15"/>
      <c r="D349" s="16" t="s">
        <v>363</v>
      </c>
      <c r="E349" s="17">
        <v>0</v>
      </c>
      <c r="F349" s="17">
        <v>0</v>
      </c>
      <c r="G349" s="17">
        <v>0</v>
      </c>
      <c r="H349" s="17">
        <v>0</v>
      </c>
      <c r="I349" s="29">
        <v>0</v>
      </c>
      <c r="J349" s="29">
        <v>0</v>
      </c>
      <c r="K349" s="29">
        <v>658.42</v>
      </c>
      <c r="L349" s="29">
        <v>2252.43</v>
      </c>
      <c r="M349" s="60">
        <v>612.67</v>
      </c>
      <c r="N349" s="60">
        <v>8767.5</v>
      </c>
      <c r="O349" s="60">
        <v>3570</v>
      </c>
      <c r="P349" s="96">
        <v>5800</v>
      </c>
      <c r="Q349" s="98" t="s">
        <v>600</v>
      </c>
    </row>
    <row r="350" spans="1:17" s="9" customFormat="1" ht="15.75">
      <c r="A350" s="25"/>
      <c r="B350" s="15"/>
      <c r="C350" s="15"/>
      <c r="D350" s="16" t="s">
        <v>498</v>
      </c>
      <c r="E350" s="17"/>
      <c r="F350" s="17"/>
      <c r="G350" s="17">
        <v>0</v>
      </c>
      <c r="H350" s="17">
        <v>0</v>
      </c>
      <c r="I350" s="29">
        <v>0</v>
      </c>
      <c r="J350" s="29">
        <v>110</v>
      </c>
      <c r="K350" s="29">
        <v>0</v>
      </c>
      <c r="L350" s="29">
        <v>0</v>
      </c>
      <c r="M350" s="60">
        <v>0</v>
      </c>
      <c r="N350" s="60">
        <v>0</v>
      </c>
      <c r="O350" s="60">
        <v>0</v>
      </c>
      <c r="P350" s="72">
        <v>0</v>
      </c>
      <c r="Q350" s="34"/>
    </row>
    <row r="351" spans="1:17" s="9" customFormat="1" ht="15.75">
      <c r="A351" s="25"/>
      <c r="B351" s="15"/>
      <c r="C351" s="15"/>
      <c r="D351" s="16" t="s">
        <v>525</v>
      </c>
      <c r="E351" s="17"/>
      <c r="F351" s="17"/>
      <c r="G351" s="17"/>
      <c r="H351" s="17"/>
      <c r="I351" s="29">
        <v>0</v>
      </c>
      <c r="J351" s="29">
        <v>0</v>
      </c>
      <c r="K351" s="29">
        <v>0</v>
      </c>
      <c r="L351" s="29">
        <v>65.46</v>
      </c>
      <c r="M351" s="60">
        <v>0</v>
      </c>
      <c r="N351" s="60">
        <v>123.6</v>
      </c>
      <c r="O351" s="60">
        <v>21.3</v>
      </c>
      <c r="P351" s="72">
        <v>500</v>
      </c>
      <c r="Q351" s="33"/>
    </row>
    <row r="352" spans="1:17" s="9" customFormat="1" ht="15.75">
      <c r="A352" s="25"/>
      <c r="B352" s="15"/>
      <c r="C352" s="15"/>
      <c r="D352" s="16" t="s">
        <v>549</v>
      </c>
      <c r="E352" s="17"/>
      <c r="F352" s="17"/>
      <c r="G352" s="17"/>
      <c r="H352" s="17"/>
      <c r="I352" s="29">
        <v>0</v>
      </c>
      <c r="J352" s="29">
        <v>0</v>
      </c>
      <c r="K352" s="29">
        <v>0</v>
      </c>
      <c r="L352" s="29">
        <v>0</v>
      </c>
      <c r="M352" s="60">
        <v>3451.81</v>
      </c>
      <c r="N352" s="60">
        <v>444.5</v>
      </c>
      <c r="O352" s="60">
        <v>0</v>
      </c>
      <c r="P352" s="72">
        <v>0</v>
      </c>
      <c r="Q352" s="33"/>
    </row>
    <row r="353" spans="1:17" s="9" customFormat="1" ht="15.75">
      <c r="A353" s="25"/>
      <c r="B353" s="15"/>
      <c r="C353" s="15" t="s">
        <v>364</v>
      </c>
      <c r="D353" s="16"/>
      <c r="E353" s="17">
        <f>ROUND(SUM(E348:E349),5)</f>
        <v>0</v>
      </c>
      <c r="F353" s="17">
        <f>ROUND(SUM(F348:F349),5)</f>
        <v>0</v>
      </c>
      <c r="G353" s="17">
        <f>ROUND(SUM(G349:G350),5)</f>
        <v>0</v>
      </c>
      <c r="H353" s="17">
        <f>ROUND(SUM(H349:H350),5)</f>
        <v>0</v>
      </c>
      <c r="I353" s="17">
        <f>ROUND(SUM(I349:I351),5)</f>
        <v>0</v>
      </c>
      <c r="J353" s="17">
        <f>ROUND(SUM(J349:J351),5)</f>
        <v>110</v>
      </c>
      <c r="K353" s="17">
        <f>ROUND(SUM(K349:K351),5)</f>
        <v>658.42</v>
      </c>
      <c r="L353" s="17">
        <f>ROUND(SUM(L349:L352),5)</f>
        <v>2317.89</v>
      </c>
      <c r="M353" s="17">
        <f>ROUND(SUM(M349:M352),5)</f>
        <v>4064.48</v>
      </c>
      <c r="N353" s="17">
        <f>ROUND(SUM(N349:N352),5)</f>
        <v>9335.6</v>
      </c>
      <c r="O353" s="17">
        <f>ROUND(SUM(O349:O352),5)</f>
        <v>3591.3</v>
      </c>
      <c r="P353" s="17">
        <f>ROUND(SUM(P349:P352),5)</f>
        <v>6300</v>
      </c>
      <c r="Q353" s="33"/>
    </row>
    <row r="354" spans="1:17" s="9" customFormat="1" ht="15.75">
      <c r="A354" s="25"/>
      <c r="B354" s="15"/>
      <c r="C354" s="15"/>
      <c r="D354" s="16"/>
      <c r="E354" s="17"/>
      <c r="F354" s="17"/>
      <c r="G354" s="17"/>
      <c r="H354" s="17"/>
      <c r="I354" s="29"/>
      <c r="J354" s="29"/>
      <c r="K354" s="29"/>
      <c r="L354" s="29"/>
      <c r="M354" s="60"/>
      <c r="N354" s="60"/>
      <c r="O354" s="60"/>
      <c r="P354" s="72"/>
      <c r="Q354" s="33"/>
    </row>
    <row r="355" spans="1:17" s="9" customFormat="1" ht="15.75">
      <c r="A355" s="25"/>
      <c r="B355" s="15"/>
      <c r="C355" s="15" t="s">
        <v>365</v>
      </c>
      <c r="D355" s="16"/>
      <c r="E355" s="17"/>
      <c r="F355" s="17"/>
      <c r="G355" s="17"/>
      <c r="H355" s="17"/>
      <c r="I355" s="29"/>
      <c r="J355" s="29"/>
      <c r="K355" s="29"/>
      <c r="L355" s="43"/>
      <c r="M355" s="60"/>
      <c r="N355" s="60"/>
      <c r="O355" s="60"/>
      <c r="P355" s="72"/>
      <c r="Q355" s="33"/>
    </row>
    <row r="356" spans="1:17" s="9" customFormat="1" ht="15.75">
      <c r="A356" s="25"/>
      <c r="B356" s="15"/>
      <c r="C356" s="15"/>
      <c r="D356" s="16" t="s">
        <v>366</v>
      </c>
      <c r="E356" s="17">
        <v>0</v>
      </c>
      <c r="F356" s="17">
        <v>0</v>
      </c>
      <c r="G356" s="17">
        <v>0</v>
      </c>
      <c r="H356" s="17">
        <v>0</v>
      </c>
      <c r="I356" s="29">
        <v>0</v>
      </c>
      <c r="J356" s="29">
        <v>0</v>
      </c>
      <c r="K356" s="29">
        <v>322</v>
      </c>
      <c r="L356" s="29">
        <v>1475</v>
      </c>
      <c r="M356" s="60">
        <v>0</v>
      </c>
      <c r="N356" s="60">
        <v>0</v>
      </c>
      <c r="O356" s="60">
        <v>0</v>
      </c>
      <c r="P356" s="72">
        <v>0</v>
      </c>
      <c r="Q356" s="33"/>
    </row>
    <row r="357" spans="1:17" s="9" customFormat="1" ht="15.75">
      <c r="A357" s="25"/>
      <c r="B357" s="15"/>
      <c r="C357" s="15"/>
      <c r="D357" s="16" t="s">
        <v>554</v>
      </c>
      <c r="E357" s="17">
        <v>0</v>
      </c>
      <c r="F357" s="17">
        <v>0</v>
      </c>
      <c r="G357" s="17">
        <v>0</v>
      </c>
      <c r="H357" s="17">
        <v>0</v>
      </c>
      <c r="I357" s="29">
        <v>0</v>
      </c>
      <c r="J357" s="29">
        <v>0</v>
      </c>
      <c r="K357" s="29">
        <v>0</v>
      </c>
      <c r="L357" s="29">
        <v>740</v>
      </c>
      <c r="M357" s="60">
        <v>1979</v>
      </c>
      <c r="N357" s="60">
        <v>0</v>
      </c>
      <c r="O357" s="60">
        <v>0</v>
      </c>
      <c r="P357" s="72">
        <v>0</v>
      </c>
      <c r="Q357" s="33"/>
    </row>
    <row r="358" spans="1:17" s="9" customFormat="1" ht="15.75">
      <c r="A358" s="25"/>
      <c r="B358" s="15"/>
      <c r="C358" s="15"/>
      <c r="D358" s="16" t="s">
        <v>518</v>
      </c>
      <c r="E358" s="17"/>
      <c r="F358" s="17"/>
      <c r="G358" s="17">
        <v>0</v>
      </c>
      <c r="H358" s="17">
        <v>0</v>
      </c>
      <c r="I358" s="29">
        <v>0</v>
      </c>
      <c r="J358" s="29">
        <v>0</v>
      </c>
      <c r="K358" s="29">
        <v>0</v>
      </c>
      <c r="L358" s="29">
        <v>0</v>
      </c>
      <c r="M358" s="60">
        <v>0</v>
      </c>
      <c r="N358" s="60">
        <v>0</v>
      </c>
      <c r="O358" s="60">
        <v>0</v>
      </c>
      <c r="P358" s="72">
        <v>0</v>
      </c>
      <c r="Q358" s="33"/>
    </row>
    <row r="359" spans="1:17" s="9" customFormat="1" ht="15.75">
      <c r="A359" s="25"/>
      <c r="B359" s="15"/>
      <c r="C359" s="15" t="s">
        <v>367</v>
      </c>
      <c r="D359" s="16"/>
      <c r="E359" s="17">
        <f>ROUND(SUM(E355:E357),5)</f>
        <v>0</v>
      </c>
      <c r="F359" s="17">
        <f>ROUND(SUM(F355:F357),5)</f>
        <v>0</v>
      </c>
      <c r="G359" s="17">
        <f aca="true" t="shared" si="41" ref="G359:L359">ROUND(SUM(G355:G358),5)</f>
        <v>0</v>
      </c>
      <c r="H359" s="17">
        <f t="shared" si="41"/>
        <v>0</v>
      </c>
      <c r="I359" s="17">
        <f t="shared" si="41"/>
        <v>0</v>
      </c>
      <c r="J359" s="17">
        <f t="shared" si="41"/>
        <v>0</v>
      </c>
      <c r="K359" s="17">
        <f t="shared" si="41"/>
        <v>322</v>
      </c>
      <c r="L359" s="17">
        <f t="shared" si="41"/>
        <v>2215</v>
      </c>
      <c r="M359" s="60">
        <f>ROUND(SUM(M355:M358),5)</f>
        <v>1979</v>
      </c>
      <c r="N359" s="60">
        <f>ROUND(SUM(N355:N358),5)</f>
        <v>0</v>
      </c>
      <c r="O359" s="60">
        <f>ROUND(SUM(O355:O358),5)</f>
        <v>0</v>
      </c>
      <c r="P359" s="60">
        <f>ROUND(SUM(P355:P358),5)</f>
        <v>0</v>
      </c>
      <c r="Q359" s="33"/>
    </row>
    <row r="360" spans="1:17" s="9" customFormat="1" ht="25.5" customHeight="1">
      <c r="A360" s="25"/>
      <c r="B360" s="15"/>
      <c r="C360" s="15" t="s">
        <v>115</v>
      </c>
      <c r="D360" s="16"/>
      <c r="E360" s="17"/>
      <c r="F360" s="17"/>
      <c r="G360" s="17"/>
      <c r="H360" s="17"/>
      <c r="I360" s="29"/>
      <c r="J360" s="29"/>
      <c r="K360" s="29"/>
      <c r="L360" s="43"/>
      <c r="M360" s="60"/>
      <c r="N360" s="60"/>
      <c r="O360" s="60"/>
      <c r="P360" s="72"/>
      <c r="Q360" s="33"/>
    </row>
    <row r="361" spans="1:17" s="9" customFormat="1" ht="15.75">
      <c r="A361" s="25"/>
      <c r="B361" s="15"/>
      <c r="C361" s="15"/>
      <c r="D361" s="16" t="s">
        <v>269</v>
      </c>
      <c r="E361" s="17">
        <v>2216.2</v>
      </c>
      <c r="F361" s="17">
        <v>2105.3</v>
      </c>
      <c r="G361" s="17">
        <v>933.55</v>
      </c>
      <c r="H361" s="17">
        <v>894.35</v>
      </c>
      <c r="I361" s="29">
        <v>757.2</v>
      </c>
      <c r="J361" s="29">
        <v>1432.1</v>
      </c>
      <c r="K361" s="29">
        <v>493.6</v>
      </c>
      <c r="L361" s="29">
        <v>112.5</v>
      </c>
      <c r="M361" s="60">
        <v>0</v>
      </c>
      <c r="N361" s="60">
        <v>0</v>
      </c>
      <c r="O361" s="60">
        <v>0</v>
      </c>
      <c r="P361" s="72">
        <v>500</v>
      </c>
      <c r="Q361" s="33"/>
    </row>
    <row r="362" spans="1:17" s="9" customFormat="1" ht="15.75">
      <c r="A362" s="25"/>
      <c r="B362" s="15"/>
      <c r="C362" s="16" t="s">
        <v>116</v>
      </c>
      <c r="D362" s="34"/>
      <c r="E362" s="17">
        <f>ROUND(SUM(E361:E361),5)</f>
        <v>2216.2</v>
      </c>
      <c r="F362" s="17">
        <v>2105.3</v>
      </c>
      <c r="G362" s="17">
        <f>ROUND(SUM(G361:G361),5)</f>
        <v>933.55</v>
      </c>
      <c r="H362" s="17">
        <f>ROUND(SUM(H361:H361),5)</f>
        <v>894.35</v>
      </c>
      <c r="I362" s="29">
        <v>757.2</v>
      </c>
      <c r="J362" s="29">
        <v>1432.1</v>
      </c>
      <c r="K362" s="29">
        <v>493.6</v>
      </c>
      <c r="L362" s="29">
        <v>112.5</v>
      </c>
      <c r="M362" s="60">
        <v>0</v>
      </c>
      <c r="N362" s="60">
        <v>0</v>
      </c>
      <c r="O362" s="60">
        <v>0</v>
      </c>
      <c r="P362" s="72">
        <v>500</v>
      </c>
      <c r="Q362" s="34"/>
    </row>
    <row r="363" spans="1:17" s="9" customFormat="1" ht="25.5" customHeight="1" thickBot="1">
      <c r="A363" s="28"/>
      <c r="B363" s="45" t="s">
        <v>117</v>
      </c>
      <c r="C363" s="45"/>
      <c r="D363" s="46"/>
      <c r="E363" s="17">
        <f aca="true" t="shared" si="42" ref="E363:J363">ROUND(E341+E346+E353+E359+E362,5)</f>
        <v>280497.87</v>
      </c>
      <c r="F363" s="47">
        <f t="shared" si="42"/>
        <v>281988.34</v>
      </c>
      <c r="G363" s="47">
        <f t="shared" si="42"/>
        <v>241573.91</v>
      </c>
      <c r="H363" s="47">
        <f t="shared" si="42"/>
        <v>260988.97</v>
      </c>
      <c r="I363" s="47">
        <f t="shared" si="42"/>
        <v>256985.7</v>
      </c>
      <c r="J363" s="48">
        <f t="shared" si="42"/>
        <v>262695.67</v>
      </c>
      <c r="K363" s="48">
        <f aca="true" t="shared" si="43" ref="K363:P363">ROUND(K341+K346+K353+K359+K362,5)</f>
        <v>254670.2</v>
      </c>
      <c r="L363" s="48">
        <f t="shared" si="43"/>
        <v>234822.19</v>
      </c>
      <c r="M363" s="62">
        <f t="shared" si="43"/>
        <v>259023.71</v>
      </c>
      <c r="N363" s="62">
        <f t="shared" si="43"/>
        <v>274632.75</v>
      </c>
      <c r="O363" s="62">
        <f t="shared" si="43"/>
        <v>244279.42</v>
      </c>
      <c r="P363" s="62">
        <f t="shared" si="43"/>
        <v>300491.916</v>
      </c>
      <c r="Q363" s="33"/>
    </row>
    <row r="364" spans="1:17" s="9" customFormat="1" ht="25.5" customHeight="1">
      <c r="A364" s="31"/>
      <c r="B364" s="49" t="s">
        <v>118</v>
      </c>
      <c r="C364" s="49"/>
      <c r="D364" s="50"/>
      <c r="E364" s="17"/>
      <c r="F364" s="51"/>
      <c r="G364" s="51"/>
      <c r="H364" s="51"/>
      <c r="I364" s="52"/>
      <c r="J364" s="53"/>
      <c r="K364" s="53"/>
      <c r="L364" s="43"/>
      <c r="M364" s="61"/>
      <c r="N364" s="61"/>
      <c r="O364" s="60"/>
      <c r="P364" s="72"/>
      <c r="Q364" s="33"/>
    </row>
    <row r="365" spans="1:17" s="9" customFormat="1" ht="15.75">
      <c r="A365" s="25"/>
      <c r="B365" s="15"/>
      <c r="C365" s="15" t="s">
        <v>119</v>
      </c>
      <c r="D365" s="16"/>
      <c r="E365" s="17"/>
      <c r="F365" s="17"/>
      <c r="G365" s="17"/>
      <c r="H365" s="17"/>
      <c r="I365" s="29"/>
      <c r="J365" s="43"/>
      <c r="K365" s="43"/>
      <c r="L365" s="43"/>
      <c r="M365" s="61"/>
      <c r="N365" s="61"/>
      <c r="O365" s="60"/>
      <c r="P365" s="72"/>
      <c r="Q365" s="33"/>
    </row>
    <row r="366" spans="1:17" s="9" customFormat="1" ht="15.75">
      <c r="A366" s="25"/>
      <c r="B366" s="15"/>
      <c r="C366" s="15"/>
      <c r="D366" s="16" t="s">
        <v>285</v>
      </c>
      <c r="E366" s="29">
        <v>1681.55</v>
      </c>
      <c r="F366" s="29">
        <v>1481.45</v>
      </c>
      <c r="G366" s="29">
        <v>1606.52</v>
      </c>
      <c r="H366" s="29">
        <v>2177.25</v>
      </c>
      <c r="I366" s="29">
        <v>2558.71</v>
      </c>
      <c r="J366" s="29">
        <v>2759.162216</v>
      </c>
      <c r="K366" s="29">
        <v>2829.28</v>
      </c>
      <c r="L366" s="29">
        <v>3669.83</v>
      </c>
      <c r="M366" s="63">
        <v>1743.88</v>
      </c>
      <c r="N366" s="63">
        <v>1597.65</v>
      </c>
      <c r="O366" s="60">
        <v>1296.92</v>
      </c>
      <c r="P366" s="72">
        <v>1800</v>
      </c>
      <c r="Q366" s="87" t="s">
        <v>530</v>
      </c>
    </row>
    <row r="367" spans="1:17" s="9" customFormat="1" ht="15.75">
      <c r="A367" s="25"/>
      <c r="B367" s="15"/>
      <c r="C367" s="15"/>
      <c r="D367" s="16" t="s">
        <v>120</v>
      </c>
      <c r="E367" s="29">
        <v>216.45</v>
      </c>
      <c r="F367" s="29">
        <v>282.05</v>
      </c>
      <c r="G367" s="29">
        <v>732.85</v>
      </c>
      <c r="H367" s="29">
        <v>387.2</v>
      </c>
      <c r="I367" s="29">
        <v>2245.55</v>
      </c>
      <c r="J367" s="29">
        <v>2216.67</v>
      </c>
      <c r="K367" s="29">
        <v>689.35</v>
      </c>
      <c r="L367" s="29">
        <v>1403.17</v>
      </c>
      <c r="M367" s="63">
        <v>1333.11</v>
      </c>
      <c r="N367" s="63">
        <v>2002.02</v>
      </c>
      <c r="O367" s="60">
        <v>1306.37</v>
      </c>
      <c r="P367" s="72">
        <v>1500</v>
      </c>
      <c r="Q367" s="87"/>
    </row>
    <row r="368" spans="1:17" s="9" customFormat="1" ht="15.75">
      <c r="A368" s="25"/>
      <c r="B368" s="15"/>
      <c r="C368" s="15"/>
      <c r="D368" s="16" t="s">
        <v>201</v>
      </c>
      <c r="E368" s="29">
        <v>2119.51</v>
      </c>
      <c r="F368" s="29">
        <v>2493.08</v>
      </c>
      <c r="G368" s="29">
        <v>2013.39</v>
      </c>
      <c r="H368" s="29">
        <v>1814.6</v>
      </c>
      <c r="I368" s="29">
        <v>2334.78</v>
      </c>
      <c r="J368" s="29">
        <v>1540.78</v>
      </c>
      <c r="K368" s="29">
        <v>1545.54</v>
      </c>
      <c r="L368" s="29">
        <v>1397.74</v>
      </c>
      <c r="M368" s="63">
        <v>3255.74</v>
      </c>
      <c r="N368" s="63">
        <v>2024.94</v>
      </c>
      <c r="O368" s="60">
        <v>1588.01</v>
      </c>
      <c r="P368" s="72">
        <v>2500</v>
      </c>
      <c r="Q368" s="34"/>
    </row>
    <row r="369" spans="1:17" s="9" customFormat="1" ht="15.75">
      <c r="A369" s="25"/>
      <c r="B369" s="15"/>
      <c r="C369" s="15"/>
      <c r="D369" s="16" t="s">
        <v>335</v>
      </c>
      <c r="E369" s="29">
        <v>99.8</v>
      </c>
      <c r="F369" s="29">
        <v>102.5</v>
      </c>
      <c r="G369" s="29">
        <v>105</v>
      </c>
      <c r="H369" s="29">
        <v>106</v>
      </c>
      <c r="I369" s="29">
        <v>0</v>
      </c>
      <c r="J369" s="29">
        <v>0</v>
      </c>
      <c r="K369" s="29">
        <v>0</v>
      </c>
      <c r="L369" s="29">
        <v>0</v>
      </c>
      <c r="M369" s="63">
        <v>0</v>
      </c>
      <c r="N369" s="63">
        <v>0</v>
      </c>
      <c r="O369" s="60">
        <v>0</v>
      </c>
      <c r="P369" s="72">
        <v>0</v>
      </c>
      <c r="Q369" s="34"/>
    </row>
    <row r="370" spans="1:17" s="9" customFormat="1" ht="15.75">
      <c r="A370" s="25"/>
      <c r="B370" s="15"/>
      <c r="C370" s="15"/>
      <c r="D370" s="16" t="s">
        <v>286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63">
        <v>0</v>
      </c>
      <c r="N370" s="63">
        <v>0</v>
      </c>
      <c r="O370" s="60">
        <v>0</v>
      </c>
      <c r="P370" s="72">
        <v>0</v>
      </c>
      <c r="Q370" s="33"/>
    </row>
    <row r="371" spans="1:17" s="9" customFormat="1" ht="15.75">
      <c r="A371" s="25"/>
      <c r="B371" s="15"/>
      <c r="C371" s="15"/>
      <c r="D371" s="16" t="s">
        <v>321</v>
      </c>
      <c r="E371" s="29">
        <v>2600</v>
      </c>
      <c r="F371" s="29">
        <v>2800</v>
      </c>
      <c r="G371" s="29">
        <v>2950</v>
      </c>
      <c r="H371" s="29">
        <v>3250</v>
      </c>
      <c r="I371" s="29">
        <v>3400</v>
      </c>
      <c r="J371" s="29">
        <v>5211.39</v>
      </c>
      <c r="K371" s="29">
        <v>0</v>
      </c>
      <c r="L371" s="29">
        <v>98.98</v>
      </c>
      <c r="M371" s="63">
        <v>449.99</v>
      </c>
      <c r="N371" s="63">
        <v>279</v>
      </c>
      <c r="O371" s="60">
        <v>505</v>
      </c>
      <c r="P371" s="72">
        <v>1000</v>
      </c>
      <c r="Q371" s="33"/>
    </row>
    <row r="372" spans="1:17" s="9" customFormat="1" ht="15.75">
      <c r="A372" s="25"/>
      <c r="B372" s="15"/>
      <c r="C372" s="15"/>
      <c r="D372" s="16" t="s">
        <v>493</v>
      </c>
      <c r="E372" s="29"/>
      <c r="F372" s="29"/>
      <c r="G372" s="29">
        <v>0</v>
      </c>
      <c r="H372" s="29">
        <v>0</v>
      </c>
      <c r="I372" s="29">
        <v>0</v>
      </c>
      <c r="J372" s="29">
        <v>0</v>
      </c>
      <c r="K372" s="29">
        <v>4126.97</v>
      </c>
      <c r="L372" s="29">
        <v>3859.47</v>
      </c>
      <c r="M372" s="63">
        <v>5156.87</v>
      </c>
      <c r="N372" s="63">
        <v>3337.51</v>
      </c>
      <c r="O372" s="60">
        <v>3200</v>
      </c>
      <c r="P372" s="72">
        <v>3500</v>
      </c>
      <c r="Q372" s="70"/>
    </row>
    <row r="373" spans="1:17" s="9" customFormat="1" ht="15.75">
      <c r="A373" s="25"/>
      <c r="B373" s="15"/>
      <c r="C373" s="15" t="s">
        <v>121</v>
      </c>
      <c r="D373" s="16"/>
      <c r="E373" s="17">
        <f>ROUND(SUM(E366:E371),5)</f>
        <v>6717.31</v>
      </c>
      <c r="F373" s="17">
        <f>ROUND(SUM(F366:F371),5)</f>
        <v>7159.08</v>
      </c>
      <c r="G373" s="17">
        <f aca="true" t="shared" si="44" ref="G373:L373">ROUND(SUM(G366:G372),5)</f>
        <v>7407.76</v>
      </c>
      <c r="H373" s="17">
        <f t="shared" si="44"/>
        <v>7735.05</v>
      </c>
      <c r="I373" s="17">
        <f t="shared" si="44"/>
        <v>10539.04</v>
      </c>
      <c r="J373" s="17">
        <f t="shared" si="44"/>
        <v>11728.00222</v>
      </c>
      <c r="K373" s="17">
        <f t="shared" si="44"/>
        <v>9191.14</v>
      </c>
      <c r="L373" s="17">
        <f t="shared" si="44"/>
        <v>10429.19</v>
      </c>
      <c r="M373" s="63">
        <f>ROUND(SUM(M366:M372),5)</f>
        <v>11939.59</v>
      </c>
      <c r="N373" s="63">
        <f>ROUND(SUM(N366:N372),5)</f>
        <v>9241.12</v>
      </c>
      <c r="O373" s="63">
        <f>ROUND(SUM(O366:O372),5)</f>
        <v>7896.3</v>
      </c>
      <c r="P373" s="63">
        <f>ROUND(SUM(P366:P372),5)</f>
        <v>10300</v>
      </c>
      <c r="Q373" s="34"/>
    </row>
    <row r="374" spans="1:17" s="9" customFormat="1" ht="25.5" customHeight="1">
      <c r="A374" s="25"/>
      <c r="B374" s="15"/>
      <c r="C374" s="15" t="s">
        <v>122</v>
      </c>
      <c r="D374" s="16"/>
      <c r="E374" s="17"/>
      <c r="F374" s="17"/>
      <c r="G374" s="17"/>
      <c r="H374" s="17"/>
      <c r="I374" s="29"/>
      <c r="J374" s="29"/>
      <c r="K374" s="29"/>
      <c r="L374" s="29"/>
      <c r="M374" s="60"/>
      <c r="N374" s="60"/>
      <c r="O374" s="60"/>
      <c r="P374" s="72"/>
      <c r="Q374" s="33"/>
    </row>
    <row r="375" spans="1:17" s="9" customFormat="1" ht="15.75">
      <c r="A375" s="25"/>
      <c r="B375" s="15"/>
      <c r="C375" s="15"/>
      <c r="D375" s="16" t="s">
        <v>246</v>
      </c>
      <c r="E375" s="29">
        <v>776.25</v>
      </c>
      <c r="F375" s="29">
        <v>1527.75</v>
      </c>
      <c r="G375" s="29">
        <v>258.75</v>
      </c>
      <c r="H375" s="29">
        <v>1295.73</v>
      </c>
      <c r="I375" s="29">
        <v>3179.79</v>
      </c>
      <c r="J375" s="29">
        <v>4380.75</v>
      </c>
      <c r="K375" s="29">
        <v>3000.68</v>
      </c>
      <c r="L375" s="29">
        <v>2772.4</v>
      </c>
      <c r="M375" s="60">
        <v>3704.02</v>
      </c>
      <c r="N375" s="60">
        <v>2561.04</v>
      </c>
      <c r="O375" s="60">
        <v>6057.57</v>
      </c>
      <c r="P375" s="72">
        <v>3500</v>
      </c>
      <c r="Q375" s="33"/>
    </row>
    <row r="376" spans="1:17" s="9" customFormat="1" ht="15.75">
      <c r="A376" s="25"/>
      <c r="B376" s="15"/>
      <c r="C376" s="15"/>
      <c r="D376" s="16" t="s">
        <v>289</v>
      </c>
      <c r="E376" s="29">
        <v>560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6480</v>
      </c>
      <c r="L376" s="29">
        <v>2340</v>
      </c>
      <c r="M376" s="60">
        <v>0</v>
      </c>
      <c r="N376" s="60">
        <v>0</v>
      </c>
      <c r="O376" s="60">
        <v>225</v>
      </c>
      <c r="P376" s="72">
        <v>0</v>
      </c>
      <c r="Q376" s="33"/>
    </row>
    <row r="377" spans="1:17" s="9" customFormat="1" ht="15.75">
      <c r="A377" s="25"/>
      <c r="B377" s="15"/>
      <c r="C377" s="15"/>
      <c r="D377" s="16" t="s">
        <v>336</v>
      </c>
      <c r="E377" s="29">
        <v>0</v>
      </c>
      <c r="F377" s="29">
        <v>507.65</v>
      </c>
      <c r="G377" s="29">
        <v>101.9</v>
      </c>
      <c r="H377" s="29">
        <v>287.57</v>
      </c>
      <c r="I377" s="29">
        <f>898.72+344.51</f>
        <v>1243.23</v>
      </c>
      <c r="J377" s="29">
        <v>2256.51</v>
      </c>
      <c r="K377" s="29">
        <v>1005.01</v>
      </c>
      <c r="L377" s="29">
        <v>1111.27</v>
      </c>
      <c r="M377" s="60">
        <v>3731.56</v>
      </c>
      <c r="N377" s="60">
        <v>861.91</v>
      </c>
      <c r="O377" s="60">
        <v>1683.68</v>
      </c>
      <c r="P377" s="72">
        <v>1500</v>
      </c>
      <c r="Q377" s="70"/>
    </row>
    <row r="378" spans="1:17" s="9" customFormat="1" ht="15.75">
      <c r="A378" s="25"/>
      <c r="B378" s="15"/>
      <c r="C378" s="15" t="s">
        <v>123</v>
      </c>
      <c r="D378" s="16"/>
      <c r="E378" s="29">
        <f aca="true" t="shared" si="45" ref="E378:J378">ROUND(SUM(E375:E377),5)</f>
        <v>1336.25</v>
      </c>
      <c r="F378" s="29">
        <f t="shared" si="45"/>
        <v>2035.4</v>
      </c>
      <c r="G378" s="29">
        <f t="shared" si="45"/>
        <v>360.65</v>
      </c>
      <c r="H378" s="29">
        <f t="shared" si="45"/>
        <v>1583.3</v>
      </c>
      <c r="I378" s="29">
        <f t="shared" si="45"/>
        <v>4423.02</v>
      </c>
      <c r="J378" s="29">
        <f t="shared" si="45"/>
        <v>6637.26</v>
      </c>
      <c r="K378" s="29">
        <f aca="true" t="shared" si="46" ref="K378:P378">ROUND(SUM(K375:K377),5)</f>
        <v>10485.69</v>
      </c>
      <c r="L378" s="29">
        <f t="shared" si="46"/>
        <v>6223.67</v>
      </c>
      <c r="M378" s="60">
        <f t="shared" si="46"/>
        <v>7435.58</v>
      </c>
      <c r="N378" s="60">
        <f t="shared" si="46"/>
        <v>3422.95</v>
      </c>
      <c r="O378" s="60">
        <f t="shared" si="46"/>
        <v>7966.25</v>
      </c>
      <c r="P378" s="60">
        <f t="shared" si="46"/>
        <v>5000</v>
      </c>
      <c r="Q378" s="33"/>
    </row>
    <row r="379" spans="1:17" s="9" customFormat="1" ht="25.5" customHeight="1">
      <c r="A379" s="25"/>
      <c r="B379" s="15"/>
      <c r="C379" s="15" t="s">
        <v>124</v>
      </c>
      <c r="D379" s="16"/>
      <c r="E379" s="17"/>
      <c r="F379" s="17"/>
      <c r="G379" s="17"/>
      <c r="H379" s="17"/>
      <c r="I379" s="29"/>
      <c r="J379" s="29"/>
      <c r="K379" s="29"/>
      <c r="L379" s="29"/>
      <c r="M379" s="60"/>
      <c r="N379" s="60"/>
      <c r="O379" s="60"/>
      <c r="P379" s="72"/>
      <c r="Q379" s="33"/>
    </row>
    <row r="380" spans="1:17" s="9" customFormat="1" ht="15.75">
      <c r="A380" s="25"/>
      <c r="B380" s="15"/>
      <c r="C380" s="15"/>
      <c r="D380" s="16" t="s">
        <v>125</v>
      </c>
      <c r="E380" s="17">
        <v>3115.3</v>
      </c>
      <c r="F380" s="17">
        <v>517.32</v>
      </c>
      <c r="G380" s="17">
        <v>1805.73</v>
      </c>
      <c r="H380" s="17">
        <v>1051.44</v>
      </c>
      <c r="I380" s="29">
        <v>906.44</v>
      </c>
      <c r="J380" s="29">
        <v>498.49</v>
      </c>
      <c r="K380" s="29">
        <v>979.75</v>
      </c>
      <c r="L380" s="29">
        <v>1368.05</v>
      </c>
      <c r="M380" s="60">
        <v>1172.44</v>
      </c>
      <c r="N380" s="60">
        <v>659.09</v>
      </c>
      <c r="O380" s="60">
        <v>1672.16</v>
      </c>
      <c r="P380" s="72">
        <v>4000</v>
      </c>
      <c r="Q380" s="33"/>
    </row>
    <row r="381" spans="1:17" s="9" customFormat="1" ht="15.75">
      <c r="A381" s="25"/>
      <c r="B381" s="15"/>
      <c r="C381" s="15"/>
      <c r="D381" s="16" t="s">
        <v>376</v>
      </c>
      <c r="E381" s="17">
        <v>0</v>
      </c>
      <c r="F381" s="17">
        <v>0</v>
      </c>
      <c r="G381" s="17">
        <v>6498.19</v>
      </c>
      <c r="H381" s="17">
        <v>0</v>
      </c>
      <c r="I381" s="29">
        <v>0</v>
      </c>
      <c r="J381" s="29">
        <v>0</v>
      </c>
      <c r="K381" s="29">
        <v>0</v>
      </c>
      <c r="L381" s="29">
        <v>0</v>
      </c>
      <c r="M381" s="60">
        <v>0</v>
      </c>
      <c r="N381" s="60">
        <v>0</v>
      </c>
      <c r="O381" s="60">
        <v>0</v>
      </c>
      <c r="P381" s="72">
        <v>0</v>
      </c>
      <c r="Q381" s="33"/>
    </row>
    <row r="382" spans="1:17" s="9" customFormat="1" ht="15.75">
      <c r="A382" s="25"/>
      <c r="B382" s="15"/>
      <c r="C382" s="15" t="s">
        <v>126</v>
      </c>
      <c r="D382" s="16"/>
      <c r="E382" s="17">
        <f aca="true" t="shared" si="47" ref="E382:P382">ROUND(SUM(E380:E381),5)</f>
        <v>3115.3</v>
      </c>
      <c r="F382" s="17">
        <f t="shared" si="47"/>
        <v>517.32</v>
      </c>
      <c r="G382" s="17">
        <f t="shared" si="47"/>
        <v>8303.92</v>
      </c>
      <c r="H382" s="17">
        <f t="shared" si="47"/>
        <v>1051.44</v>
      </c>
      <c r="I382" s="29">
        <f t="shared" si="47"/>
        <v>906.44</v>
      </c>
      <c r="J382" s="29">
        <f t="shared" si="47"/>
        <v>498.49</v>
      </c>
      <c r="K382" s="29">
        <f t="shared" si="47"/>
        <v>979.75</v>
      </c>
      <c r="L382" s="29">
        <f t="shared" si="47"/>
        <v>1368.05</v>
      </c>
      <c r="M382" s="60">
        <f t="shared" si="47"/>
        <v>1172.44</v>
      </c>
      <c r="N382" s="60">
        <f t="shared" si="47"/>
        <v>659.09</v>
      </c>
      <c r="O382" s="60">
        <f t="shared" si="47"/>
        <v>1672.16</v>
      </c>
      <c r="P382" s="60">
        <f t="shared" si="47"/>
        <v>4000</v>
      </c>
      <c r="Q382" s="33"/>
    </row>
    <row r="383" spans="1:17" s="9" customFormat="1" ht="25.5" customHeight="1">
      <c r="A383" s="35"/>
      <c r="B383" s="15"/>
      <c r="C383" s="15" t="s">
        <v>127</v>
      </c>
      <c r="D383" s="16"/>
      <c r="E383" s="17"/>
      <c r="F383" s="17"/>
      <c r="G383" s="17"/>
      <c r="H383" s="17"/>
      <c r="I383" s="29"/>
      <c r="J383" s="29"/>
      <c r="K383" s="29"/>
      <c r="L383" s="29"/>
      <c r="M383" s="60"/>
      <c r="N383" s="60"/>
      <c r="O383" s="60"/>
      <c r="P383" s="72"/>
      <c r="Q383" s="33"/>
    </row>
    <row r="384" spans="1:17" s="9" customFormat="1" ht="15.75">
      <c r="A384" s="35"/>
      <c r="B384" s="15"/>
      <c r="C384" s="15"/>
      <c r="D384" s="16" t="s">
        <v>128</v>
      </c>
      <c r="E384" s="17">
        <v>38644.39</v>
      </c>
      <c r="F384" s="17">
        <v>38910.22</v>
      </c>
      <c r="G384" s="17">
        <v>37957.13</v>
      </c>
      <c r="H384" s="17">
        <v>36037.84</v>
      </c>
      <c r="I384" s="29">
        <v>39113.41</v>
      </c>
      <c r="J384" s="29">
        <v>45512.08</v>
      </c>
      <c r="K384" s="29">
        <v>44102.58</v>
      </c>
      <c r="L384" s="29">
        <v>40908</v>
      </c>
      <c r="M384" s="60">
        <v>46998.43</v>
      </c>
      <c r="N384" s="60">
        <v>38827.03</v>
      </c>
      <c r="O384" s="60">
        <v>34083.31</v>
      </c>
      <c r="P384" s="72">
        <v>40000</v>
      </c>
      <c r="Q384" s="82" t="s">
        <v>608</v>
      </c>
    </row>
    <row r="385" spans="1:17" s="9" customFormat="1" ht="15.75">
      <c r="A385" s="35"/>
      <c r="B385" s="15"/>
      <c r="C385" s="15" t="s">
        <v>129</v>
      </c>
      <c r="D385" s="16"/>
      <c r="E385" s="17">
        <f>ROUND(SUM(E384:E384),5)</f>
        <v>38644.39</v>
      </c>
      <c r="F385" s="17">
        <f>ROUND(SUM(F384:F384),5)</f>
        <v>38910.22</v>
      </c>
      <c r="G385" s="17">
        <f>ROUND(SUM(G384:G384),5)</f>
        <v>37957.13</v>
      </c>
      <c r="H385" s="17">
        <f>ROUND(SUM(H384:H384),5)</f>
        <v>36037.84</v>
      </c>
      <c r="I385" s="29">
        <f>ROUND(SUM(I384:I384),5)</f>
        <v>39113.41</v>
      </c>
      <c r="J385" s="29">
        <v>45512.08</v>
      </c>
      <c r="K385" s="29">
        <v>44102.58</v>
      </c>
      <c r="L385" s="29">
        <v>40908</v>
      </c>
      <c r="M385" s="60">
        <v>46998.43</v>
      </c>
      <c r="N385" s="60">
        <v>38827.03</v>
      </c>
      <c r="O385" s="60">
        <v>34083.31</v>
      </c>
      <c r="P385" s="72">
        <v>40000</v>
      </c>
      <c r="Q385" s="33"/>
    </row>
    <row r="386" spans="1:17" s="9" customFormat="1" ht="25.5" customHeight="1">
      <c r="A386" s="25"/>
      <c r="B386" s="15"/>
      <c r="C386" s="15" t="s">
        <v>130</v>
      </c>
      <c r="D386" s="16"/>
      <c r="E386" s="17"/>
      <c r="F386" s="17"/>
      <c r="G386" s="17"/>
      <c r="H386" s="17"/>
      <c r="I386" s="29"/>
      <c r="J386" s="29"/>
      <c r="K386" s="29"/>
      <c r="L386" s="29"/>
      <c r="M386" s="60"/>
      <c r="N386" s="60"/>
      <c r="O386" s="60"/>
      <c r="P386" s="72"/>
      <c r="Q386" s="33"/>
    </row>
    <row r="387" spans="1:17" s="9" customFormat="1" ht="15.75">
      <c r="A387" s="25"/>
      <c r="B387" s="15"/>
      <c r="C387" s="15"/>
      <c r="D387" s="16" t="s">
        <v>131</v>
      </c>
      <c r="E387" s="17">
        <v>3565.97</v>
      </c>
      <c r="F387" s="17">
        <v>4228.1</v>
      </c>
      <c r="G387" s="17">
        <v>4443.43</v>
      </c>
      <c r="H387" s="17">
        <v>4893.54</v>
      </c>
      <c r="I387" s="29">
        <v>5879.28</v>
      </c>
      <c r="J387" s="29">
        <v>4081.19</v>
      </c>
      <c r="K387" s="29">
        <v>2114.55</v>
      </c>
      <c r="L387" s="29">
        <v>3476.63</v>
      </c>
      <c r="M387" s="60">
        <v>4652.86</v>
      </c>
      <c r="N387" s="60">
        <v>2861.13</v>
      </c>
      <c r="O387" s="60">
        <v>3064.72</v>
      </c>
      <c r="P387" s="72">
        <v>4500</v>
      </c>
      <c r="Q387" s="33"/>
    </row>
    <row r="388" spans="1:17" s="9" customFormat="1" ht="15.75">
      <c r="A388" s="25"/>
      <c r="B388" s="15"/>
      <c r="C388" s="15"/>
      <c r="D388" s="16" t="s">
        <v>212</v>
      </c>
      <c r="E388" s="17">
        <v>1806.84</v>
      </c>
      <c r="F388" s="17">
        <v>3084.48</v>
      </c>
      <c r="G388" s="17">
        <v>1216.7</v>
      </c>
      <c r="H388" s="17">
        <v>1248.19</v>
      </c>
      <c r="I388" s="29">
        <v>1851.88</v>
      </c>
      <c r="J388" s="29">
        <v>3230.65</v>
      </c>
      <c r="K388" s="29">
        <v>1412.74</v>
      </c>
      <c r="L388" s="29">
        <v>2287.11</v>
      </c>
      <c r="M388" s="60">
        <v>313.57</v>
      </c>
      <c r="N388" s="60">
        <v>1885.73</v>
      </c>
      <c r="O388" s="60">
        <v>6027.53</v>
      </c>
      <c r="P388" s="72">
        <v>2000</v>
      </c>
      <c r="Q388" s="82"/>
    </row>
    <row r="389" spans="1:17" s="9" customFormat="1" ht="15.75">
      <c r="A389" s="25"/>
      <c r="B389" s="15"/>
      <c r="C389" s="15"/>
      <c r="D389" s="16" t="s">
        <v>132</v>
      </c>
      <c r="E389" s="17">
        <v>2696.25</v>
      </c>
      <c r="F389" s="17">
        <v>4469.95</v>
      </c>
      <c r="G389" s="17">
        <v>896.93</v>
      </c>
      <c r="H389" s="17">
        <v>1720.49</v>
      </c>
      <c r="I389" s="29">
        <v>4883.02</v>
      </c>
      <c r="J389" s="29">
        <v>2892.34</v>
      </c>
      <c r="K389" s="29">
        <v>3543.6</v>
      </c>
      <c r="L389" s="29">
        <v>3356.06</v>
      </c>
      <c r="M389" s="60">
        <v>2088.97</v>
      </c>
      <c r="N389" s="60">
        <v>6202.54</v>
      </c>
      <c r="O389" s="60">
        <v>756.03</v>
      </c>
      <c r="P389" s="72">
        <v>3000</v>
      </c>
      <c r="Q389" s="33"/>
    </row>
    <row r="390" spans="1:17" s="9" customFormat="1" ht="15.75">
      <c r="A390" s="25"/>
      <c r="B390" s="15"/>
      <c r="C390" s="15"/>
      <c r="D390" s="16" t="s">
        <v>278</v>
      </c>
      <c r="E390" s="17">
        <v>94.95</v>
      </c>
      <c r="F390" s="17">
        <v>189.83</v>
      </c>
      <c r="G390" s="17">
        <v>131.91</v>
      </c>
      <c r="H390" s="17">
        <v>195.86</v>
      </c>
      <c r="I390" s="29">
        <v>262.34</v>
      </c>
      <c r="J390" s="29">
        <v>744.38</v>
      </c>
      <c r="K390" s="29">
        <v>574.7</v>
      </c>
      <c r="L390" s="29">
        <v>1598.37</v>
      </c>
      <c r="M390" s="60">
        <v>0</v>
      </c>
      <c r="N390" s="60">
        <v>64.98</v>
      </c>
      <c r="O390" s="60">
        <v>352.12</v>
      </c>
      <c r="P390" s="72">
        <v>500</v>
      </c>
      <c r="Q390" s="33"/>
    </row>
    <row r="391" spans="1:17" s="9" customFormat="1" ht="15.75">
      <c r="A391" s="25"/>
      <c r="B391" s="15"/>
      <c r="C391" s="15" t="s">
        <v>133</v>
      </c>
      <c r="D391" s="16"/>
      <c r="E391" s="17">
        <f aca="true" t="shared" si="48" ref="E391:J391">ROUND(SUM(E387:E390),5)</f>
        <v>8164.01</v>
      </c>
      <c r="F391" s="17">
        <f t="shared" si="48"/>
        <v>11972.36</v>
      </c>
      <c r="G391" s="17">
        <f t="shared" si="48"/>
        <v>6688.97</v>
      </c>
      <c r="H391" s="17">
        <f t="shared" si="48"/>
        <v>8058.08</v>
      </c>
      <c r="I391" s="29">
        <f t="shared" si="48"/>
        <v>12876.52</v>
      </c>
      <c r="J391" s="29">
        <f t="shared" si="48"/>
        <v>10948.56</v>
      </c>
      <c r="K391" s="29">
        <f aca="true" t="shared" si="49" ref="K391:P391">ROUND(SUM(K387:K390),5)</f>
        <v>7645.59</v>
      </c>
      <c r="L391" s="29">
        <f t="shared" si="49"/>
        <v>10718.17</v>
      </c>
      <c r="M391" s="60">
        <f t="shared" si="49"/>
        <v>7055.4</v>
      </c>
      <c r="N391" s="60">
        <f t="shared" si="49"/>
        <v>11014.38</v>
      </c>
      <c r="O391" s="60">
        <f t="shared" si="49"/>
        <v>10200.4</v>
      </c>
      <c r="P391" s="60">
        <f t="shared" si="49"/>
        <v>10000</v>
      </c>
      <c r="Q391" s="33"/>
    </row>
    <row r="392" spans="1:17" s="9" customFormat="1" ht="25.5" customHeight="1">
      <c r="A392" s="25"/>
      <c r="B392" s="15"/>
      <c r="C392" s="15" t="s">
        <v>203</v>
      </c>
      <c r="D392" s="16"/>
      <c r="E392" s="17"/>
      <c r="F392" s="17"/>
      <c r="G392" s="17"/>
      <c r="H392" s="17"/>
      <c r="I392" s="29"/>
      <c r="J392" s="29"/>
      <c r="K392" s="29"/>
      <c r="L392" s="29"/>
      <c r="M392" s="60"/>
      <c r="N392" s="60"/>
      <c r="O392" s="60"/>
      <c r="P392" s="72"/>
      <c r="Q392" s="33"/>
    </row>
    <row r="393" spans="1:17" s="9" customFormat="1" ht="15.75">
      <c r="A393" s="25"/>
      <c r="B393" s="15"/>
      <c r="C393" s="15"/>
      <c r="D393" s="16" t="s">
        <v>134</v>
      </c>
      <c r="E393" s="17">
        <v>2583.44</v>
      </c>
      <c r="F393" s="17">
        <v>551.04</v>
      </c>
      <c r="G393" s="17">
        <v>490.6</v>
      </c>
      <c r="H393" s="17">
        <v>456.01</v>
      </c>
      <c r="I393" s="29">
        <v>2429.29</v>
      </c>
      <c r="J393" s="29">
        <v>1457.75</v>
      </c>
      <c r="K393" s="29">
        <v>131.03</v>
      </c>
      <c r="L393" s="29">
        <v>1834.77</v>
      </c>
      <c r="M393" s="60">
        <v>2307.13</v>
      </c>
      <c r="N393" s="60">
        <v>3157.56</v>
      </c>
      <c r="O393" s="60">
        <v>1382.21</v>
      </c>
      <c r="P393" s="72">
        <v>3500</v>
      </c>
      <c r="Q393" s="33"/>
    </row>
    <row r="394" spans="1:17" s="9" customFormat="1" ht="15.75">
      <c r="A394" s="25"/>
      <c r="B394" s="15"/>
      <c r="C394" s="15"/>
      <c r="D394" s="16" t="s">
        <v>135</v>
      </c>
      <c r="E394" s="17">
        <v>105.05</v>
      </c>
      <c r="F394" s="17">
        <v>89.11</v>
      </c>
      <c r="G394" s="17">
        <v>167.56</v>
      </c>
      <c r="H394" s="17">
        <v>627.09</v>
      </c>
      <c r="I394" s="29">
        <v>790.6</v>
      </c>
      <c r="J394" s="29">
        <v>2130.28</v>
      </c>
      <c r="K394" s="29">
        <v>1308.34</v>
      </c>
      <c r="L394" s="29">
        <v>1717.75</v>
      </c>
      <c r="M394" s="60"/>
      <c r="N394" s="60">
        <v>112.74</v>
      </c>
      <c r="O394" s="60">
        <v>285.8</v>
      </c>
      <c r="P394" s="72">
        <v>2500</v>
      </c>
      <c r="Q394" s="70"/>
    </row>
    <row r="395" spans="1:17" s="9" customFormat="1" ht="15.75">
      <c r="A395" s="25"/>
      <c r="B395" s="15"/>
      <c r="C395" s="15"/>
      <c r="D395" s="16" t="s">
        <v>322</v>
      </c>
      <c r="E395" s="17">
        <v>9288.08</v>
      </c>
      <c r="F395" s="17">
        <v>6424</v>
      </c>
      <c r="G395" s="17">
        <v>1803.75</v>
      </c>
      <c r="H395" s="17">
        <v>0</v>
      </c>
      <c r="I395" s="29">
        <v>975</v>
      </c>
      <c r="J395" s="29">
        <v>8637</v>
      </c>
      <c r="K395" s="29">
        <v>0</v>
      </c>
      <c r="L395" s="29">
        <v>0</v>
      </c>
      <c r="M395" s="60">
        <v>25000</v>
      </c>
      <c r="N395" s="60">
        <v>51142.1</v>
      </c>
      <c r="O395" s="60">
        <v>0</v>
      </c>
      <c r="P395" s="72">
        <v>5000</v>
      </c>
      <c r="Q395" s="33"/>
    </row>
    <row r="396" spans="1:17" s="9" customFormat="1" ht="15.75">
      <c r="A396" s="25"/>
      <c r="B396" s="15"/>
      <c r="C396" s="15"/>
      <c r="D396" s="16" t="s">
        <v>415</v>
      </c>
      <c r="E396" s="17">
        <v>1229.62</v>
      </c>
      <c r="F396" s="17">
        <v>0</v>
      </c>
      <c r="G396" s="17">
        <v>0</v>
      </c>
      <c r="H396" s="17">
        <v>0</v>
      </c>
      <c r="I396" s="29">
        <v>0</v>
      </c>
      <c r="J396" s="29">
        <v>0</v>
      </c>
      <c r="K396" s="29">
        <v>0</v>
      </c>
      <c r="L396" s="29">
        <v>0</v>
      </c>
      <c r="M396" s="60">
        <v>0</v>
      </c>
      <c r="N396" s="60">
        <v>0</v>
      </c>
      <c r="O396" s="60">
        <v>0</v>
      </c>
      <c r="P396" s="72">
        <v>0</v>
      </c>
      <c r="Q396" s="33"/>
    </row>
    <row r="397" spans="1:17" s="9" customFormat="1" ht="15.75">
      <c r="A397" s="25"/>
      <c r="B397" s="15"/>
      <c r="C397" s="15"/>
      <c r="D397" s="16" t="s">
        <v>548</v>
      </c>
      <c r="E397" s="17"/>
      <c r="F397" s="17"/>
      <c r="G397" s="17"/>
      <c r="H397" s="17"/>
      <c r="I397" s="29"/>
      <c r="J397" s="29">
        <v>0</v>
      </c>
      <c r="K397" s="29">
        <v>0</v>
      </c>
      <c r="L397" s="29">
        <v>0</v>
      </c>
      <c r="M397" s="60">
        <v>0</v>
      </c>
      <c r="N397" s="60">
        <v>0</v>
      </c>
      <c r="O397" s="60">
        <v>0</v>
      </c>
      <c r="P397" s="72">
        <v>0</v>
      </c>
      <c r="Q397" s="33"/>
    </row>
    <row r="398" spans="1:17" s="9" customFormat="1" ht="15.75">
      <c r="A398" s="25"/>
      <c r="B398" s="15"/>
      <c r="C398" s="15"/>
      <c r="D398" s="16" t="s">
        <v>551</v>
      </c>
      <c r="E398" s="17"/>
      <c r="F398" s="17"/>
      <c r="G398" s="17"/>
      <c r="H398" s="17"/>
      <c r="I398" s="29"/>
      <c r="J398" s="29"/>
      <c r="K398" s="29"/>
      <c r="L398" s="29">
        <v>0</v>
      </c>
      <c r="M398" s="60">
        <v>0</v>
      </c>
      <c r="N398" s="60">
        <v>0</v>
      </c>
      <c r="O398" s="60">
        <v>0</v>
      </c>
      <c r="P398" s="72">
        <v>0</v>
      </c>
      <c r="Q398" s="33"/>
    </row>
    <row r="399" spans="1:17" s="9" customFormat="1" ht="15" customHeight="1">
      <c r="A399" s="26"/>
      <c r="B399" s="15"/>
      <c r="C399" s="15" t="s">
        <v>202</v>
      </c>
      <c r="D399" s="16"/>
      <c r="E399" s="17">
        <f>ROUND(SUM(E393:E396),5)</f>
        <v>13206.19</v>
      </c>
      <c r="F399" s="17">
        <f>ROUND(SUM(F393:F396),5)</f>
        <v>7064.15</v>
      </c>
      <c r="G399" s="17">
        <f>ROUND(SUM(G393:G396),5)</f>
        <v>2461.91</v>
      </c>
      <c r="H399" s="17">
        <f>ROUND(SUM(H393:H396),5)</f>
        <v>1083.1</v>
      </c>
      <c r="I399" s="29">
        <f>ROUND(SUM(I393:I396),5)</f>
        <v>4194.89</v>
      </c>
      <c r="J399" s="29">
        <f>ROUND(SUM(J393:J397),5)</f>
        <v>12225.03</v>
      </c>
      <c r="K399" s="29">
        <f>ROUND(SUM(K393:K397),5)</f>
        <v>1439.37</v>
      </c>
      <c r="L399" s="29">
        <f>ROUND(SUM(L393:L398),5)</f>
        <v>3552.52</v>
      </c>
      <c r="M399" s="29">
        <f>ROUND(SUM(M393:M398),5)</f>
        <v>27307.13</v>
      </c>
      <c r="N399" s="29">
        <f>ROUND(SUM(N393:N398),5)</f>
        <v>54412.4</v>
      </c>
      <c r="O399" s="29">
        <f>ROUND(SUM(O393:O398),5)</f>
        <v>1668.01</v>
      </c>
      <c r="P399" s="29">
        <f>ROUND(SUM(P393:P398),5)</f>
        <v>11000</v>
      </c>
      <c r="Q399" s="33"/>
    </row>
    <row r="400" spans="1:17" s="9" customFormat="1" ht="25.5" customHeight="1">
      <c r="A400" s="25"/>
      <c r="B400" s="15" t="s">
        <v>136</v>
      </c>
      <c r="C400" s="15"/>
      <c r="D400" s="16"/>
      <c r="E400" s="17">
        <f aca="true" t="shared" si="50" ref="E400:P400">ROUND(E373+E378+E382+E385+E391+E399,5)</f>
        <v>71183.45</v>
      </c>
      <c r="F400" s="17">
        <f t="shared" si="50"/>
        <v>67658.53</v>
      </c>
      <c r="G400" s="17">
        <f t="shared" si="50"/>
        <v>63180.34</v>
      </c>
      <c r="H400" s="17">
        <f t="shared" si="50"/>
        <v>55548.81</v>
      </c>
      <c r="I400" s="29">
        <f t="shared" si="50"/>
        <v>72053.32</v>
      </c>
      <c r="J400" s="29">
        <f t="shared" si="50"/>
        <v>87549.42222</v>
      </c>
      <c r="K400" s="29">
        <f t="shared" si="50"/>
        <v>73844.12</v>
      </c>
      <c r="L400" s="29">
        <f t="shared" si="50"/>
        <v>73199.6</v>
      </c>
      <c r="M400" s="60">
        <f t="shared" si="50"/>
        <v>101908.57</v>
      </c>
      <c r="N400" s="60">
        <f t="shared" si="50"/>
        <v>117576.97</v>
      </c>
      <c r="O400" s="60">
        <f t="shared" si="50"/>
        <v>63486.43</v>
      </c>
      <c r="P400" s="60">
        <f t="shared" si="50"/>
        <v>80300</v>
      </c>
      <c r="Q400" s="33"/>
    </row>
    <row r="401" spans="1:17" s="9" customFormat="1" ht="25.5" customHeight="1">
      <c r="A401" s="25"/>
      <c r="B401" s="54" t="s">
        <v>137</v>
      </c>
      <c r="C401" s="15"/>
      <c r="D401" s="34"/>
      <c r="E401" s="17"/>
      <c r="F401" s="17"/>
      <c r="G401" s="17"/>
      <c r="H401" s="17"/>
      <c r="I401" s="29"/>
      <c r="J401" s="43"/>
      <c r="K401" s="43"/>
      <c r="L401" s="43"/>
      <c r="M401" s="61"/>
      <c r="N401" s="61"/>
      <c r="O401" s="60"/>
      <c r="P401" s="72"/>
      <c r="Q401" s="33"/>
    </row>
    <row r="402" spans="1:17" s="9" customFormat="1" ht="15.75">
      <c r="A402" s="25"/>
      <c r="B402" s="49"/>
      <c r="C402" s="15" t="s">
        <v>138</v>
      </c>
      <c r="D402" s="16"/>
      <c r="E402" s="17"/>
      <c r="F402" s="17"/>
      <c r="G402" s="17"/>
      <c r="H402" s="17"/>
      <c r="I402" s="29"/>
      <c r="J402" s="43"/>
      <c r="K402" s="43"/>
      <c r="L402" s="43"/>
      <c r="M402" s="61"/>
      <c r="N402" s="61"/>
      <c r="O402" s="60"/>
      <c r="P402" s="72"/>
      <c r="Q402" s="33"/>
    </row>
    <row r="403" spans="1:17" s="9" customFormat="1" ht="15.75">
      <c r="A403" s="25"/>
      <c r="B403" s="15"/>
      <c r="C403" s="15"/>
      <c r="D403" s="16" t="s">
        <v>139</v>
      </c>
      <c r="E403" s="17">
        <v>7500</v>
      </c>
      <c r="F403" s="17">
        <v>4500</v>
      </c>
      <c r="G403" s="17">
        <v>4700</v>
      </c>
      <c r="H403" s="17">
        <v>4700</v>
      </c>
      <c r="I403" s="29">
        <v>4400</v>
      </c>
      <c r="J403" s="29">
        <v>5300</v>
      </c>
      <c r="K403" s="29">
        <v>3500</v>
      </c>
      <c r="L403" s="29">
        <v>5900</v>
      </c>
      <c r="M403" s="60">
        <v>5000</v>
      </c>
      <c r="N403" s="60">
        <v>5500</v>
      </c>
      <c r="O403" s="60">
        <v>3500</v>
      </c>
      <c r="P403" s="72">
        <v>4000</v>
      </c>
      <c r="Q403" s="33"/>
    </row>
    <row r="404" spans="1:17" s="9" customFormat="1" ht="15.75">
      <c r="A404" s="25"/>
      <c r="B404" s="15"/>
      <c r="C404" s="15"/>
      <c r="D404" s="16" t="s">
        <v>416</v>
      </c>
      <c r="E404" s="17">
        <v>15116</v>
      </c>
      <c r="F404" s="17">
        <v>0</v>
      </c>
      <c r="G404" s="17">
        <v>0</v>
      </c>
      <c r="H404" s="17">
        <v>0</v>
      </c>
      <c r="I404" s="29">
        <v>0</v>
      </c>
      <c r="J404" s="29">
        <v>0</v>
      </c>
      <c r="K404" s="29">
        <v>0</v>
      </c>
      <c r="L404" s="29">
        <v>0</v>
      </c>
      <c r="M404" s="60">
        <v>0</v>
      </c>
      <c r="N404" s="60">
        <v>0</v>
      </c>
      <c r="O404" s="60">
        <v>0</v>
      </c>
      <c r="P404" s="72">
        <v>0</v>
      </c>
      <c r="Q404" s="33"/>
    </row>
    <row r="405" spans="1:17" s="9" customFormat="1" ht="15.75">
      <c r="A405" s="25"/>
      <c r="B405" s="15"/>
      <c r="C405" s="15"/>
      <c r="D405" s="16" t="s">
        <v>417</v>
      </c>
      <c r="E405" s="17">
        <v>13500</v>
      </c>
      <c r="F405" s="17">
        <v>0</v>
      </c>
      <c r="G405" s="17">
        <v>0</v>
      </c>
      <c r="H405" s="17">
        <v>0</v>
      </c>
      <c r="I405" s="29">
        <v>0</v>
      </c>
      <c r="J405" s="29">
        <v>0</v>
      </c>
      <c r="K405" s="29">
        <v>0</v>
      </c>
      <c r="L405" s="29">
        <v>0</v>
      </c>
      <c r="M405" s="60">
        <v>0</v>
      </c>
      <c r="N405" s="60">
        <v>0</v>
      </c>
      <c r="O405" s="60">
        <v>0</v>
      </c>
      <c r="P405" s="72">
        <v>0</v>
      </c>
      <c r="Q405" s="33"/>
    </row>
    <row r="406" spans="1:17" s="9" customFormat="1" ht="15.75">
      <c r="A406" s="25"/>
      <c r="B406" s="15"/>
      <c r="C406" s="15"/>
      <c r="D406" s="16" t="s">
        <v>355</v>
      </c>
      <c r="E406" s="17">
        <v>0</v>
      </c>
      <c r="F406" s="17">
        <v>0</v>
      </c>
      <c r="G406" s="17">
        <v>0</v>
      </c>
      <c r="H406" s="17">
        <v>0</v>
      </c>
      <c r="I406" s="29">
        <v>0</v>
      </c>
      <c r="J406" s="29">
        <v>0</v>
      </c>
      <c r="K406" s="29">
        <v>0</v>
      </c>
      <c r="L406" s="29">
        <v>0</v>
      </c>
      <c r="M406" s="60">
        <v>0</v>
      </c>
      <c r="N406" s="60">
        <v>0</v>
      </c>
      <c r="O406" s="60">
        <v>0</v>
      </c>
      <c r="P406" s="72">
        <v>0</v>
      </c>
      <c r="Q406" s="33"/>
    </row>
    <row r="407" spans="1:17" s="9" customFormat="1" ht="15.75">
      <c r="A407" s="25"/>
      <c r="B407" s="15"/>
      <c r="C407" s="15"/>
      <c r="D407" s="16" t="s">
        <v>588</v>
      </c>
      <c r="E407" s="17"/>
      <c r="F407" s="17"/>
      <c r="G407" s="17"/>
      <c r="H407" s="17"/>
      <c r="I407" s="29"/>
      <c r="J407" s="29"/>
      <c r="K407" s="29"/>
      <c r="L407" s="29"/>
      <c r="M407" s="60"/>
      <c r="N407" s="60">
        <v>0</v>
      </c>
      <c r="O407" s="60">
        <v>1166.59</v>
      </c>
      <c r="P407" s="72">
        <v>0</v>
      </c>
      <c r="Q407" s="33"/>
    </row>
    <row r="408" spans="1:17" s="9" customFormat="1" ht="15.75">
      <c r="A408" s="25"/>
      <c r="B408" s="15"/>
      <c r="C408" s="15" t="s">
        <v>140</v>
      </c>
      <c r="D408" s="16"/>
      <c r="E408" s="17">
        <f aca="true" t="shared" si="51" ref="E408:J408">ROUND(SUM(E403:E406),5)</f>
        <v>36116</v>
      </c>
      <c r="F408" s="17">
        <f t="shared" si="51"/>
        <v>4500</v>
      </c>
      <c r="G408" s="17">
        <f t="shared" si="51"/>
        <v>4700</v>
      </c>
      <c r="H408" s="17">
        <f t="shared" si="51"/>
        <v>4700</v>
      </c>
      <c r="I408" s="17">
        <f t="shared" si="51"/>
        <v>4400</v>
      </c>
      <c r="J408" s="29">
        <f t="shared" si="51"/>
        <v>5300</v>
      </c>
      <c r="K408" s="29">
        <f>ROUND(SUM(K403:K406),5)</f>
        <v>3500</v>
      </c>
      <c r="L408" s="29">
        <f>ROUND(SUM(L403:L406),5)</f>
        <v>5900</v>
      </c>
      <c r="M408" s="60">
        <f>ROUND(SUM(M403:M406),5)</f>
        <v>5000</v>
      </c>
      <c r="N408" s="60">
        <f>ROUND(SUM(N403:N407),5)</f>
        <v>5500</v>
      </c>
      <c r="O408" s="60">
        <f>ROUND(SUM(O403:O407),5)</f>
        <v>4666.59</v>
      </c>
      <c r="P408" s="60">
        <f>ROUND(SUM(P403:P407),5)</f>
        <v>4000</v>
      </c>
      <c r="Q408" s="33"/>
    </row>
    <row r="409" spans="1:17" s="9" customFormat="1" ht="25.5" customHeight="1">
      <c r="A409" s="25"/>
      <c r="B409" s="15"/>
      <c r="C409" s="15" t="s">
        <v>141</v>
      </c>
      <c r="D409" s="16"/>
      <c r="E409" s="17"/>
      <c r="F409" s="17"/>
      <c r="G409" s="17"/>
      <c r="H409" s="17"/>
      <c r="I409" s="29"/>
      <c r="J409" s="43"/>
      <c r="K409" s="43"/>
      <c r="L409" s="43"/>
      <c r="M409" s="60"/>
      <c r="N409" s="60"/>
      <c r="O409" s="60"/>
      <c r="P409" s="72"/>
      <c r="Q409" s="33"/>
    </row>
    <row r="410" spans="1:17" s="9" customFormat="1" ht="15.75">
      <c r="A410" s="25"/>
      <c r="B410" s="15"/>
      <c r="C410" s="15"/>
      <c r="D410" s="16" t="s">
        <v>142</v>
      </c>
      <c r="E410" s="29">
        <v>660.75</v>
      </c>
      <c r="F410" s="29">
        <v>462.82</v>
      </c>
      <c r="G410" s="29">
        <v>1056.09</v>
      </c>
      <c r="H410" s="29">
        <v>1530.65</v>
      </c>
      <c r="I410" s="29">
        <v>838</v>
      </c>
      <c r="J410" s="29">
        <v>1096.19</v>
      </c>
      <c r="K410" s="29">
        <v>1497.84</v>
      </c>
      <c r="L410" s="29">
        <v>857.17</v>
      </c>
      <c r="M410" s="60">
        <v>807.81</v>
      </c>
      <c r="N410" s="60">
        <v>2713.51</v>
      </c>
      <c r="O410" s="60">
        <v>4433.22</v>
      </c>
      <c r="P410" s="72">
        <v>5500</v>
      </c>
      <c r="Q410" s="70"/>
    </row>
    <row r="411" spans="1:17" s="9" customFormat="1" ht="15.75">
      <c r="A411" s="25"/>
      <c r="B411" s="15"/>
      <c r="C411" s="15"/>
      <c r="D411" s="16" t="s">
        <v>143</v>
      </c>
      <c r="E411" s="29">
        <v>717.62</v>
      </c>
      <c r="F411" s="29">
        <v>848.21</v>
      </c>
      <c r="G411" s="29">
        <v>573.97</v>
      </c>
      <c r="H411" s="29">
        <v>2073.91</v>
      </c>
      <c r="I411" s="29">
        <v>2010.01</v>
      </c>
      <c r="J411" s="29">
        <v>2997.86</v>
      </c>
      <c r="K411" s="29">
        <v>2789.78</v>
      </c>
      <c r="L411" s="29">
        <v>6997.09</v>
      </c>
      <c r="M411" s="60">
        <v>5528.81</v>
      </c>
      <c r="N411" s="60">
        <v>986.13</v>
      </c>
      <c r="O411" s="60">
        <v>2710.83</v>
      </c>
      <c r="P411" s="72">
        <v>5000</v>
      </c>
      <c r="Q411" s="70"/>
    </row>
    <row r="412" spans="1:17" s="9" customFormat="1" ht="15.75">
      <c r="A412" s="25"/>
      <c r="B412" s="15"/>
      <c r="C412" s="15"/>
      <c r="D412" s="16" t="s">
        <v>144</v>
      </c>
      <c r="E412" s="29">
        <v>154.39</v>
      </c>
      <c r="F412" s="29">
        <v>505.15</v>
      </c>
      <c r="G412" s="29">
        <v>191.54</v>
      </c>
      <c r="H412" s="29">
        <v>228.61</v>
      </c>
      <c r="I412" s="29">
        <v>383.36</v>
      </c>
      <c r="J412" s="29">
        <v>743.43</v>
      </c>
      <c r="K412" s="29">
        <v>782.27</v>
      </c>
      <c r="L412" s="29">
        <v>647.44</v>
      </c>
      <c r="M412" s="60">
        <v>246.72</v>
      </c>
      <c r="N412" s="60">
        <v>1772.61</v>
      </c>
      <c r="O412" s="60">
        <v>543.71</v>
      </c>
      <c r="P412" s="72">
        <v>2800</v>
      </c>
      <c r="Q412" s="88"/>
    </row>
    <row r="413" spans="1:17" s="9" customFormat="1" ht="15.75">
      <c r="A413" s="25"/>
      <c r="B413" s="15"/>
      <c r="C413" s="15"/>
      <c r="D413" s="16" t="s">
        <v>145</v>
      </c>
      <c r="E413" s="29">
        <v>852.41</v>
      </c>
      <c r="F413" s="29">
        <v>1515.03</v>
      </c>
      <c r="G413" s="29">
        <v>1187.79</v>
      </c>
      <c r="H413" s="29">
        <v>1046.64</v>
      </c>
      <c r="I413" s="29">
        <v>1100.16</v>
      </c>
      <c r="J413" s="29">
        <v>755.35</v>
      </c>
      <c r="K413" s="29">
        <v>577.87</v>
      </c>
      <c r="L413" s="29">
        <v>812.26</v>
      </c>
      <c r="M413" s="60">
        <v>780.96</v>
      </c>
      <c r="N413" s="60">
        <v>636.52</v>
      </c>
      <c r="O413" s="60">
        <v>1705.52</v>
      </c>
      <c r="P413" s="72">
        <v>2000</v>
      </c>
      <c r="Q413" s="33"/>
    </row>
    <row r="414" spans="1:17" s="9" customFormat="1" ht="15.75">
      <c r="A414" s="25"/>
      <c r="B414" s="15"/>
      <c r="C414" s="15"/>
      <c r="D414" s="16" t="s">
        <v>421</v>
      </c>
      <c r="E414" s="29">
        <v>703.01</v>
      </c>
      <c r="F414" s="29">
        <v>333.67</v>
      </c>
      <c r="G414" s="29">
        <v>932.71</v>
      </c>
      <c r="H414" s="29">
        <v>1401.22</v>
      </c>
      <c r="I414" s="29">
        <v>1526.87</v>
      </c>
      <c r="J414" s="29">
        <v>1528.79</v>
      </c>
      <c r="K414" s="29">
        <v>1708.43</v>
      </c>
      <c r="L414" s="29">
        <v>4192.73</v>
      </c>
      <c r="M414" s="60">
        <v>1527.63</v>
      </c>
      <c r="N414" s="60">
        <v>1005.33</v>
      </c>
      <c r="O414" s="60">
        <v>7336.15</v>
      </c>
      <c r="P414" s="72">
        <v>3000</v>
      </c>
      <c r="Q414" s="33"/>
    </row>
    <row r="415" spans="1:17" s="9" customFormat="1" ht="15.75">
      <c r="A415" s="25"/>
      <c r="B415" s="15"/>
      <c r="C415" s="15"/>
      <c r="D415" s="16" t="s">
        <v>451</v>
      </c>
      <c r="E415" s="29"/>
      <c r="F415" s="29">
        <v>0</v>
      </c>
      <c r="G415" s="29">
        <v>0</v>
      </c>
      <c r="H415" s="29">
        <v>120.13</v>
      </c>
      <c r="I415" s="29">
        <v>944</v>
      </c>
      <c r="J415" s="29">
        <v>637.5</v>
      </c>
      <c r="K415" s="29">
        <v>265.69</v>
      </c>
      <c r="L415" s="29">
        <v>158.99</v>
      </c>
      <c r="M415" s="60">
        <v>1300</v>
      </c>
      <c r="N415" s="60">
        <v>365.95</v>
      </c>
      <c r="O415" s="60">
        <v>973.77</v>
      </c>
      <c r="P415" s="72">
        <v>1000</v>
      </c>
      <c r="Q415" s="33"/>
    </row>
    <row r="416" spans="1:17" s="9" customFormat="1" ht="15.75">
      <c r="A416" s="25"/>
      <c r="B416" s="15"/>
      <c r="C416" s="15"/>
      <c r="D416" s="16" t="s">
        <v>146</v>
      </c>
      <c r="E416" s="29">
        <v>3675.95</v>
      </c>
      <c r="F416" s="29">
        <v>3739.47</v>
      </c>
      <c r="G416" s="29">
        <v>3804.2</v>
      </c>
      <c r="H416" s="29">
        <v>3889.85</v>
      </c>
      <c r="I416" s="29">
        <v>3766.11</v>
      </c>
      <c r="J416" s="29">
        <v>3750.81</v>
      </c>
      <c r="K416" s="29">
        <v>2375.3</v>
      </c>
      <c r="L416" s="29">
        <v>2248.23</v>
      </c>
      <c r="M416" s="60">
        <v>2358.83</v>
      </c>
      <c r="N416" s="60">
        <v>1927.34</v>
      </c>
      <c r="O416" s="60">
        <v>2158.56</v>
      </c>
      <c r="P416" s="72">
        <v>1450</v>
      </c>
      <c r="Q416" s="82" t="s">
        <v>608</v>
      </c>
    </row>
    <row r="417" spans="1:17" s="9" customFormat="1" ht="15.75">
      <c r="A417" s="25"/>
      <c r="B417" s="15"/>
      <c r="C417" s="15"/>
      <c r="D417" s="16" t="s">
        <v>287</v>
      </c>
      <c r="E417" s="29">
        <v>0</v>
      </c>
      <c r="F417" s="29">
        <v>773.41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60">
        <v>0</v>
      </c>
      <c r="N417" s="60">
        <v>0</v>
      </c>
      <c r="O417" s="60">
        <v>0</v>
      </c>
      <c r="P417" s="72">
        <v>0</v>
      </c>
      <c r="Q417" s="33"/>
    </row>
    <row r="418" spans="1:17" s="9" customFormat="1" ht="15.75">
      <c r="A418" s="25"/>
      <c r="B418" s="15"/>
      <c r="C418" s="15"/>
      <c r="D418" s="16" t="s">
        <v>359</v>
      </c>
      <c r="E418" s="29">
        <v>0</v>
      </c>
      <c r="F418" s="29">
        <v>550</v>
      </c>
      <c r="G418" s="29">
        <v>0</v>
      </c>
      <c r="H418" s="29">
        <v>0</v>
      </c>
      <c r="I418" s="29">
        <v>2450</v>
      </c>
      <c r="J418" s="29">
        <v>2440</v>
      </c>
      <c r="K418" s="29">
        <v>4800</v>
      </c>
      <c r="L418" s="29">
        <v>2675</v>
      </c>
      <c r="M418" s="60">
        <v>2500</v>
      </c>
      <c r="N418" s="60">
        <v>1750</v>
      </c>
      <c r="O418" s="60">
        <v>2800</v>
      </c>
      <c r="P418" s="72">
        <v>3000</v>
      </c>
      <c r="Q418" s="33"/>
    </row>
    <row r="419" spans="1:17" s="9" customFormat="1" ht="15.75">
      <c r="A419" s="25"/>
      <c r="B419" s="15"/>
      <c r="C419" s="15"/>
      <c r="D419" s="16" t="s">
        <v>318</v>
      </c>
      <c r="E419" s="29">
        <v>165</v>
      </c>
      <c r="F419" s="29">
        <v>165</v>
      </c>
      <c r="G419" s="29">
        <v>420</v>
      </c>
      <c r="H419" s="29">
        <v>360</v>
      </c>
      <c r="I419" s="29">
        <v>335</v>
      </c>
      <c r="J419" s="29">
        <v>372</v>
      </c>
      <c r="K419" s="29">
        <v>442</v>
      </c>
      <c r="L419" s="29">
        <v>484</v>
      </c>
      <c r="M419" s="60">
        <v>372</v>
      </c>
      <c r="N419" s="60">
        <v>347</v>
      </c>
      <c r="O419" s="60">
        <v>330</v>
      </c>
      <c r="P419" s="72">
        <v>550</v>
      </c>
      <c r="Q419" s="33"/>
    </row>
    <row r="420" spans="1:17" s="9" customFormat="1" ht="15.75">
      <c r="A420" s="25"/>
      <c r="B420" s="15"/>
      <c r="C420" s="15"/>
      <c r="D420" s="16" t="s">
        <v>475</v>
      </c>
      <c r="E420" s="29"/>
      <c r="F420" s="29"/>
      <c r="G420" s="29">
        <v>0</v>
      </c>
      <c r="H420" s="29">
        <v>0</v>
      </c>
      <c r="I420" s="29">
        <v>160</v>
      </c>
      <c r="J420" s="29">
        <v>0</v>
      </c>
      <c r="K420" s="29">
        <v>0</v>
      </c>
      <c r="L420" s="29">
        <v>0</v>
      </c>
      <c r="M420" s="60">
        <v>0</v>
      </c>
      <c r="N420" s="60">
        <v>0</v>
      </c>
      <c r="O420" s="60">
        <v>0</v>
      </c>
      <c r="P420" s="72">
        <v>0</v>
      </c>
      <c r="Q420" s="33"/>
    </row>
    <row r="421" spans="1:17" s="9" customFormat="1" ht="15.75">
      <c r="A421" s="25"/>
      <c r="B421" s="15"/>
      <c r="C421" s="15"/>
      <c r="D421" s="16" t="s">
        <v>330</v>
      </c>
      <c r="E421" s="29">
        <v>2000</v>
      </c>
      <c r="F421" s="29">
        <v>2000</v>
      </c>
      <c r="G421" s="29">
        <v>2000</v>
      </c>
      <c r="H421" s="29">
        <v>2000</v>
      </c>
      <c r="I421" s="29">
        <v>2000</v>
      </c>
      <c r="J421" s="29">
        <v>2000</v>
      </c>
      <c r="K421" s="29">
        <v>2000</v>
      </c>
      <c r="L421" s="29">
        <v>1000</v>
      </c>
      <c r="M421" s="60">
        <v>1000</v>
      </c>
      <c r="N421" s="60">
        <v>0</v>
      </c>
      <c r="O421" s="60">
        <v>0</v>
      </c>
      <c r="P421" s="72">
        <v>1000</v>
      </c>
      <c r="Q421" s="82" t="s">
        <v>576</v>
      </c>
    </row>
    <row r="422" spans="1:17" s="9" customFormat="1" ht="15.75">
      <c r="A422" s="25"/>
      <c r="B422" s="15"/>
      <c r="C422" s="15"/>
      <c r="D422" s="16" t="s">
        <v>331</v>
      </c>
      <c r="E422" s="29">
        <v>0</v>
      </c>
      <c r="F422" s="29">
        <v>2000</v>
      </c>
      <c r="G422" s="29">
        <v>2000</v>
      </c>
      <c r="H422" s="29">
        <v>2000</v>
      </c>
      <c r="I422" s="29">
        <v>2000</v>
      </c>
      <c r="J422" s="29">
        <v>2000</v>
      </c>
      <c r="K422" s="29">
        <v>2000</v>
      </c>
      <c r="L422" s="29">
        <v>1000</v>
      </c>
      <c r="M422" s="60">
        <v>1000</v>
      </c>
      <c r="N422" s="60">
        <v>0</v>
      </c>
      <c r="O422" s="60">
        <v>0</v>
      </c>
      <c r="P422" s="72">
        <v>0</v>
      </c>
      <c r="Q422" s="33"/>
    </row>
    <row r="423" spans="1:17" s="9" customFormat="1" ht="15.75">
      <c r="A423" s="25"/>
      <c r="B423" s="15"/>
      <c r="C423" s="15"/>
      <c r="D423" s="16" t="s">
        <v>418</v>
      </c>
      <c r="E423" s="29">
        <v>6730.92</v>
      </c>
      <c r="F423" s="29">
        <v>1295.35</v>
      </c>
      <c r="G423" s="29">
        <v>933.41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60">
        <v>0</v>
      </c>
      <c r="N423" s="60">
        <v>0</v>
      </c>
      <c r="O423" s="60">
        <v>0</v>
      </c>
      <c r="P423" s="72">
        <v>0</v>
      </c>
      <c r="Q423" s="33"/>
    </row>
    <row r="424" spans="1:17" s="9" customFormat="1" ht="15.75">
      <c r="A424" s="25"/>
      <c r="B424" s="15"/>
      <c r="C424" s="15"/>
      <c r="D424" s="16" t="s">
        <v>360</v>
      </c>
      <c r="E424" s="29">
        <v>0</v>
      </c>
      <c r="F424" s="29">
        <v>4033.71</v>
      </c>
      <c r="G424" s="29">
        <v>859.58</v>
      </c>
      <c r="H424" s="29">
        <v>1078.53</v>
      </c>
      <c r="I424" s="29">
        <v>0</v>
      </c>
      <c r="J424" s="29">
        <v>0</v>
      </c>
      <c r="K424" s="29">
        <v>505.4</v>
      </c>
      <c r="L424" s="29">
        <v>82.45</v>
      </c>
      <c r="M424" s="60">
        <v>0</v>
      </c>
      <c r="N424" s="60">
        <v>0</v>
      </c>
      <c r="O424" s="60">
        <v>0</v>
      </c>
      <c r="P424" s="72">
        <v>0</v>
      </c>
      <c r="Q424" s="33"/>
    </row>
    <row r="425" spans="1:17" s="9" customFormat="1" ht="15.75">
      <c r="A425" s="25"/>
      <c r="B425" s="15"/>
      <c r="C425" s="15"/>
      <c r="D425" s="16" t="s">
        <v>439</v>
      </c>
      <c r="E425" s="29">
        <v>0</v>
      </c>
      <c r="F425" s="29">
        <v>455.79</v>
      </c>
      <c r="G425" s="29">
        <v>131.27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60">
        <v>0</v>
      </c>
      <c r="N425" s="60">
        <v>0</v>
      </c>
      <c r="O425" s="60">
        <v>0</v>
      </c>
      <c r="P425" s="72">
        <v>0</v>
      </c>
      <c r="Q425" s="33"/>
    </row>
    <row r="426" spans="1:17" s="9" customFormat="1" ht="15.75">
      <c r="A426" s="25"/>
      <c r="B426" s="15"/>
      <c r="C426" s="15"/>
      <c r="D426" s="16" t="s">
        <v>369</v>
      </c>
      <c r="E426" s="29">
        <v>0</v>
      </c>
      <c r="F426" s="29">
        <v>2160</v>
      </c>
      <c r="G426" s="29">
        <v>400</v>
      </c>
      <c r="H426" s="29">
        <v>250</v>
      </c>
      <c r="I426" s="29">
        <v>1715.18</v>
      </c>
      <c r="J426" s="29">
        <v>200</v>
      </c>
      <c r="K426" s="29">
        <v>200</v>
      </c>
      <c r="L426" s="29">
        <v>0</v>
      </c>
      <c r="M426" s="60">
        <v>0</v>
      </c>
      <c r="N426" s="60">
        <v>0</v>
      </c>
      <c r="O426" s="60">
        <v>0</v>
      </c>
      <c r="P426" s="72">
        <v>0</v>
      </c>
      <c r="Q426" s="33"/>
    </row>
    <row r="427" spans="1:17" s="9" customFormat="1" ht="15.75">
      <c r="A427" s="25"/>
      <c r="B427" s="15"/>
      <c r="C427" s="15"/>
      <c r="D427" s="16" t="s">
        <v>377</v>
      </c>
      <c r="E427" s="29">
        <v>0</v>
      </c>
      <c r="F427" s="29">
        <v>0</v>
      </c>
      <c r="G427" s="29">
        <v>27851.03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60">
        <v>0</v>
      </c>
      <c r="N427" s="60">
        <v>0</v>
      </c>
      <c r="O427" s="60">
        <v>0</v>
      </c>
      <c r="P427" s="72">
        <v>0</v>
      </c>
      <c r="Q427" s="33"/>
    </row>
    <row r="428" spans="1:17" s="9" customFormat="1" ht="15.75">
      <c r="A428" s="25"/>
      <c r="B428" s="15"/>
      <c r="C428" s="15"/>
      <c r="D428" s="16" t="s">
        <v>378</v>
      </c>
      <c r="E428" s="29">
        <v>0</v>
      </c>
      <c r="F428" s="29">
        <v>0</v>
      </c>
      <c r="G428" s="29">
        <v>1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60">
        <v>0</v>
      </c>
      <c r="N428" s="60">
        <v>0</v>
      </c>
      <c r="O428" s="60">
        <v>0</v>
      </c>
      <c r="P428" s="72">
        <v>0</v>
      </c>
      <c r="Q428" s="33"/>
    </row>
    <row r="429" spans="1:17" s="9" customFormat="1" ht="15.75">
      <c r="A429" s="25"/>
      <c r="B429" s="15"/>
      <c r="C429" s="15"/>
      <c r="D429" s="16" t="s">
        <v>385</v>
      </c>
      <c r="E429" s="29">
        <v>0</v>
      </c>
      <c r="F429" s="29">
        <v>0</v>
      </c>
      <c r="G429" s="29">
        <v>0</v>
      </c>
      <c r="H429" s="29">
        <v>12335</v>
      </c>
      <c r="I429" s="29">
        <v>2547.5</v>
      </c>
      <c r="J429" s="29">
        <v>2860</v>
      </c>
      <c r="K429" s="29">
        <v>4100</v>
      </c>
      <c r="L429" s="29">
        <v>2170</v>
      </c>
      <c r="M429" s="60">
        <v>1680</v>
      </c>
      <c r="N429" s="60">
        <v>2920</v>
      </c>
      <c r="O429" s="60">
        <v>4571.6</v>
      </c>
      <c r="P429" s="72">
        <v>6500</v>
      </c>
      <c r="Q429" s="33"/>
    </row>
    <row r="430" spans="1:17" s="9" customFormat="1" ht="15.75">
      <c r="A430" s="25"/>
      <c r="B430" s="15"/>
      <c r="C430" s="15"/>
      <c r="D430" s="16" t="s">
        <v>435</v>
      </c>
      <c r="E430" s="29">
        <v>0</v>
      </c>
      <c r="F430" s="29">
        <v>0</v>
      </c>
      <c r="G430" s="29">
        <v>11810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60">
        <v>0</v>
      </c>
      <c r="N430" s="60">
        <v>0</v>
      </c>
      <c r="O430" s="60">
        <v>0</v>
      </c>
      <c r="P430" s="72">
        <v>0</v>
      </c>
      <c r="Q430" s="33"/>
    </row>
    <row r="431" spans="1:17" s="9" customFormat="1" ht="15.75">
      <c r="A431" s="25"/>
      <c r="B431" s="15"/>
      <c r="C431" s="15"/>
      <c r="D431" s="16" t="s">
        <v>423</v>
      </c>
      <c r="E431" s="29">
        <v>0</v>
      </c>
      <c r="F431" s="29">
        <v>0</v>
      </c>
      <c r="G431" s="29">
        <v>487.5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60">
        <v>0</v>
      </c>
      <c r="N431" s="60">
        <v>0</v>
      </c>
      <c r="O431" s="60">
        <v>0</v>
      </c>
      <c r="P431" s="72">
        <v>0</v>
      </c>
      <c r="Q431" s="33"/>
    </row>
    <row r="432" spans="1:17" s="9" customFormat="1" ht="15.75">
      <c r="A432" s="25"/>
      <c r="B432" s="15"/>
      <c r="C432" s="15"/>
      <c r="D432" s="16" t="s">
        <v>424</v>
      </c>
      <c r="E432" s="29">
        <v>0</v>
      </c>
      <c r="F432" s="29">
        <v>0</v>
      </c>
      <c r="G432" s="29">
        <v>3500</v>
      </c>
      <c r="H432" s="29">
        <v>2668.25</v>
      </c>
      <c r="I432" s="29">
        <v>0</v>
      </c>
      <c r="J432" s="29">
        <v>3153.4</v>
      </c>
      <c r="K432" s="29">
        <v>0</v>
      </c>
      <c r="L432" s="29">
        <v>0</v>
      </c>
      <c r="M432" s="60">
        <v>0</v>
      </c>
      <c r="N432" s="60">
        <v>0</v>
      </c>
      <c r="O432" s="60">
        <v>0</v>
      </c>
      <c r="P432" s="72">
        <v>0</v>
      </c>
      <c r="Q432" s="33"/>
    </row>
    <row r="433" spans="1:17" s="9" customFormat="1" ht="15.75">
      <c r="A433" s="25"/>
      <c r="B433" s="15"/>
      <c r="C433" s="15"/>
      <c r="D433" s="16" t="s">
        <v>436</v>
      </c>
      <c r="E433" s="29">
        <v>0</v>
      </c>
      <c r="F433" s="29">
        <v>0</v>
      </c>
      <c r="G433" s="29">
        <v>0</v>
      </c>
      <c r="H433" s="29">
        <v>2029</v>
      </c>
      <c r="I433" s="29">
        <v>2689</v>
      </c>
      <c r="J433" s="29">
        <v>0</v>
      </c>
      <c r="K433" s="29">
        <v>6095</v>
      </c>
      <c r="L433" s="29">
        <v>2872</v>
      </c>
      <c r="M433" s="60">
        <v>1945</v>
      </c>
      <c r="N433" s="60">
        <v>229.96</v>
      </c>
      <c r="O433" s="60">
        <v>0</v>
      </c>
      <c r="P433" s="72">
        <v>500</v>
      </c>
      <c r="Q433" s="70"/>
    </row>
    <row r="434" spans="1:17" s="9" customFormat="1" ht="15.75">
      <c r="A434" s="25"/>
      <c r="B434" s="15"/>
      <c r="C434" s="15"/>
      <c r="D434" s="16" t="s">
        <v>452</v>
      </c>
      <c r="E434" s="29"/>
      <c r="F434" s="29">
        <v>0</v>
      </c>
      <c r="G434" s="29">
        <v>0</v>
      </c>
      <c r="H434" s="29">
        <v>100</v>
      </c>
      <c r="I434" s="29">
        <v>0</v>
      </c>
      <c r="J434" s="29">
        <v>100</v>
      </c>
      <c r="K434" s="29">
        <v>40</v>
      </c>
      <c r="L434" s="29">
        <v>0</v>
      </c>
      <c r="M434" s="60">
        <v>0</v>
      </c>
      <c r="N434" s="60">
        <v>0</v>
      </c>
      <c r="O434" s="60">
        <v>0</v>
      </c>
      <c r="P434" s="72">
        <v>0</v>
      </c>
      <c r="Q434" s="34"/>
    </row>
    <row r="435" spans="1:17" s="9" customFormat="1" ht="15.75">
      <c r="A435" s="25"/>
      <c r="B435" s="15"/>
      <c r="C435" s="15"/>
      <c r="D435" s="16" t="s">
        <v>485</v>
      </c>
      <c r="E435" s="29"/>
      <c r="F435" s="29"/>
      <c r="G435" s="29">
        <v>0</v>
      </c>
      <c r="H435" s="29">
        <v>0</v>
      </c>
      <c r="I435" s="29">
        <v>445.54</v>
      </c>
      <c r="J435" s="29">
        <v>750</v>
      </c>
      <c r="K435" s="29">
        <v>0</v>
      </c>
      <c r="L435" s="29">
        <v>0</v>
      </c>
      <c r="M435" s="60">
        <v>0</v>
      </c>
      <c r="N435" s="60">
        <v>0</v>
      </c>
      <c r="O435" s="60">
        <v>0</v>
      </c>
      <c r="P435" s="72">
        <v>0</v>
      </c>
      <c r="Q435" s="33"/>
    </row>
    <row r="436" spans="1:17" s="9" customFormat="1" ht="15.75">
      <c r="A436" s="25"/>
      <c r="B436" s="15"/>
      <c r="C436" s="15"/>
      <c r="D436" s="16" t="s">
        <v>486</v>
      </c>
      <c r="E436" s="29"/>
      <c r="F436" s="29"/>
      <c r="G436" s="29">
        <v>0</v>
      </c>
      <c r="H436" s="29">
        <v>0</v>
      </c>
      <c r="I436" s="29">
        <v>0</v>
      </c>
      <c r="J436" s="29">
        <v>24.48</v>
      </c>
      <c r="K436" s="29">
        <v>0</v>
      </c>
      <c r="L436" s="29">
        <v>0</v>
      </c>
      <c r="M436" s="60">
        <v>0</v>
      </c>
      <c r="N436" s="60">
        <v>0</v>
      </c>
      <c r="O436" s="60">
        <v>0</v>
      </c>
      <c r="P436" s="72">
        <v>0</v>
      </c>
      <c r="Q436" s="33"/>
    </row>
    <row r="437" spans="1:17" s="9" customFormat="1" ht="15.75">
      <c r="A437" s="25"/>
      <c r="B437" s="15"/>
      <c r="C437" s="15"/>
      <c r="D437" s="16" t="s">
        <v>499</v>
      </c>
      <c r="E437" s="29"/>
      <c r="F437" s="29"/>
      <c r="G437" s="29">
        <v>0</v>
      </c>
      <c r="H437" s="29">
        <v>0</v>
      </c>
      <c r="I437" s="29">
        <v>0</v>
      </c>
      <c r="J437" s="29">
        <v>750</v>
      </c>
      <c r="K437" s="29">
        <v>0</v>
      </c>
      <c r="L437" s="29">
        <v>0</v>
      </c>
      <c r="M437" s="60">
        <v>0</v>
      </c>
      <c r="N437" s="60">
        <v>0</v>
      </c>
      <c r="O437" s="60">
        <v>0</v>
      </c>
      <c r="P437" s="72">
        <v>0</v>
      </c>
      <c r="Q437" s="33"/>
    </row>
    <row r="438" spans="1:17" s="9" customFormat="1" ht="15.75">
      <c r="A438" s="25"/>
      <c r="B438" s="15"/>
      <c r="C438" s="15"/>
      <c r="D438" s="16" t="s">
        <v>488</v>
      </c>
      <c r="E438" s="29"/>
      <c r="F438" s="29"/>
      <c r="G438" s="29">
        <v>0</v>
      </c>
      <c r="H438" s="29">
        <v>0</v>
      </c>
      <c r="I438" s="29">
        <v>0</v>
      </c>
      <c r="J438" s="29">
        <v>0</v>
      </c>
      <c r="K438" s="29">
        <v>117.11</v>
      </c>
      <c r="L438" s="29">
        <v>881.11</v>
      </c>
      <c r="M438" s="60">
        <v>1335.12</v>
      </c>
      <c r="N438" s="60">
        <v>0</v>
      </c>
      <c r="O438" s="60">
        <v>89.19</v>
      </c>
      <c r="P438" s="72">
        <v>1500</v>
      </c>
      <c r="Q438" s="33"/>
    </row>
    <row r="439" spans="1:17" s="9" customFormat="1" ht="15.75">
      <c r="A439" s="25"/>
      <c r="B439" s="15"/>
      <c r="C439" s="15"/>
      <c r="D439" s="16" t="s">
        <v>489</v>
      </c>
      <c r="E439" s="29"/>
      <c r="F439" s="29"/>
      <c r="G439" s="29">
        <v>0</v>
      </c>
      <c r="H439" s="29">
        <v>0</v>
      </c>
      <c r="I439" s="29">
        <v>0</v>
      </c>
      <c r="J439" s="29">
        <v>0</v>
      </c>
      <c r="K439" s="29">
        <v>8490</v>
      </c>
      <c r="L439" s="29">
        <v>5072.5</v>
      </c>
      <c r="M439" s="60">
        <v>1845</v>
      </c>
      <c r="N439" s="60">
        <v>2025</v>
      </c>
      <c r="O439" s="60">
        <v>5400</v>
      </c>
      <c r="P439" s="72">
        <v>5500</v>
      </c>
      <c r="Q439" s="33"/>
    </row>
    <row r="440" spans="1:17" s="9" customFormat="1" ht="15.75">
      <c r="A440" s="67"/>
      <c r="B440" s="15"/>
      <c r="C440" s="15"/>
      <c r="D440" s="16" t="s">
        <v>513</v>
      </c>
      <c r="E440" s="29"/>
      <c r="F440" s="29"/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1500</v>
      </c>
      <c r="M440" s="60">
        <v>0</v>
      </c>
      <c r="N440" s="60">
        <v>0</v>
      </c>
      <c r="O440" s="60">
        <v>0</v>
      </c>
      <c r="P440" s="72">
        <v>0</v>
      </c>
      <c r="Q440" s="33"/>
    </row>
    <row r="441" spans="1:34" s="66" customFormat="1" ht="15.75">
      <c r="A441" s="67"/>
      <c r="B441" s="15"/>
      <c r="C441" s="15"/>
      <c r="D441" s="16" t="s">
        <v>533</v>
      </c>
      <c r="E441" s="29"/>
      <c r="F441" s="29"/>
      <c r="G441" s="29"/>
      <c r="H441" s="29"/>
      <c r="I441" s="29">
        <v>0</v>
      </c>
      <c r="J441" s="29">
        <v>0</v>
      </c>
      <c r="K441" s="29">
        <v>0</v>
      </c>
      <c r="L441" s="29">
        <v>0</v>
      </c>
      <c r="M441" s="60">
        <v>12300</v>
      </c>
      <c r="N441" s="60">
        <v>0</v>
      </c>
      <c r="O441" s="60">
        <v>0</v>
      </c>
      <c r="P441" s="72">
        <v>0</v>
      </c>
      <c r="Q441" s="33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</row>
    <row r="442" spans="1:34" s="66" customFormat="1" ht="15.75">
      <c r="A442" s="67"/>
      <c r="B442" s="15"/>
      <c r="C442" s="15"/>
      <c r="D442" s="16" t="s">
        <v>539</v>
      </c>
      <c r="E442" s="29"/>
      <c r="F442" s="29"/>
      <c r="G442" s="29"/>
      <c r="H442" s="29"/>
      <c r="I442" s="29"/>
      <c r="J442" s="29">
        <v>0</v>
      </c>
      <c r="K442" s="29">
        <v>0</v>
      </c>
      <c r="L442" s="29">
        <v>0</v>
      </c>
      <c r="M442" s="60">
        <v>0</v>
      </c>
      <c r="N442" s="60">
        <v>0</v>
      </c>
      <c r="O442" s="60">
        <v>66.5</v>
      </c>
      <c r="P442" s="72">
        <v>4500</v>
      </c>
      <c r="Q442" s="33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</row>
    <row r="443" spans="1:34" s="66" customFormat="1" ht="15.75">
      <c r="A443" s="67"/>
      <c r="B443" s="15"/>
      <c r="C443" s="15"/>
      <c r="D443" s="16" t="s">
        <v>544</v>
      </c>
      <c r="E443" s="29"/>
      <c r="F443" s="29"/>
      <c r="G443" s="29"/>
      <c r="H443" s="29"/>
      <c r="I443" s="29"/>
      <c r="J443" s="29">
        <v>0</v>
      </c>
      <c r="K443" s="29">
        <v>0</v>
      </c>
      <c r="L443" s="29">
        <v>0</v>
      </c>
      <c r="M443" s="60">
        <v>0</v>
      </c>
      <c r="N443" s="60">
        <v>0</v>
      </c>
      <c r="O443" s="60">
        <v>482</v>
      </c>
      <c r="P443" s="72">
        <v>0</v>
      </c>
      <c r="Q443" s="86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</row>
    <row r="444" spans="1:34" s="66" customFormat="1" ht="15.75">
      <c r="A444" s="67"/>
      <c r="B444" s="15"/>
      <c r="C444" s="15"/>
      <c r="D444" s="16" t="s">
        <v>546</v>
      </c>
      <c r="E444" s="29"/>
      <c r="F444" s="29"/>
      <c r="G444" s="29"/>
      <c r="H444" s="29"/>
      <c r="I444" s="29"/>
      <c r="J444" s="29">
        <v>0</v>
      </c>
      <c r="K444" s="29">
        <v>0</v>
      </c>
      <c r="L444" s="29">
        <v>0</v>
      </c>
      <c r="M444" s="60">
        <v>4638.45</v>
      </c>
      <c r="N444" s="60">
        <v>0</v>
      </c>
      <c r="O444" s="60">
        <v>0</v>
      </c>
      <c r="P444" s="72">
        <v>0</v>
      </c>
      <c r="Q444" s="33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</row>
    <row r="445" spans="1:34" s="66" customFormat="1" ht="15.75">
      <c r="A445" s="67"/>
      <c r="B445" s="15"/>
      <c r="C445" s="15"/>
      <c r="D445" s="16" t="s">
        <v>550</v>
      </c>
      <c r="E445" s="29"/>
      <c r="F445" s="29"/>
      <c r="G445" s="29"/>
      <c r="H445" s="29"/>
      <c r="I445" s="29"/>
      <c r="J445" s="29"/>
      <c r="K445" s="29"/>
      <c r="L445" s="29">
        <v>0</v>
      </c>
      <c r="M445" s="60">
        <v>0</v>
      </c>
      <c r="N445" s="60">
        <v>0</v>
      </c>
      <c r="O445" s="60">
        <v>0</v>
      </c>
      <c r="P445" s="72">
        <v>0</v>
      </c>
      <c r="Q445" s="33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</row>
    <row r="446" spans="1:34" s="66" customFormat="1" ht="15.75">
      <c r="A446" s="67"/>
      <c r="B446" s="15"/>
      <c r="C446" s="15"/>
      <c r="D446" s="16" t="s">
        <v>589</v>
      </c>
      <c r="E446" s="29"/>
      <c r="F446" s="29"/>
      <c r="G446" s="29"/>
      <c r="H446" s="29"/>
      <c r="I446" s="29"/>
      <c r="J446" s="29"/>
      <c r="K446" s="29"/>
      <c r="L446" s="29"/>
      <c r="M446" s="60"/>
      <c r="N446" s="60">
        <v>0</v>
      </c>
      <c r="O446" s="60">
        <v>157</v>
      </c>
      <c r="P446" s="72">
        <v>0</v>
      </c>
      <c r="Q446" s="33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</row>
    <row r="447" spans="1:17" s="9" customFormat="1" ht="15.75">
      <c r="A447" s="25"/>
      <c r="B447" s="15"/>
      <c r="C447" s="15" t="s">
        <v>147</v>
      </c>
      <c r="D447" s="16"/>
      <c r="E447" s="29">
        <f>ROUND(SUM(E410:E433),5)</f>
        <v>15660.05</v>
      </c>
      <c r="F447" s="29">
        <f>ROUND(SUM(F410:F434),5)</f>
        <v>20837.61</v>
      </c>
      <c r="G447" s="29">
        <f>ROUND(SUM(G410:G440),5)</f>
        <v>58140.09</v>
      </c>
      <c r="H447" s="29">
        <f>ROUND(SUM(H410:H440),5)</f>
        <v>33111.79</v>
      </c>
      <c r="I447" s="29">
        <f>ROUND(SUM(I410:I441),5)</f>
        <v>24910.73</v>
      </c>
      <c r="J447" s="29">
        <f>ROUND(SUM(J410:J444),5)</f>
        <v>26159.81</v>
      </c>
      <c r="K447" s="29">
        <f>ROUND(SUM(K410:K444),5)</f>
        <v>38786.69</v>
      </c>
      <c r="L447" s="29">
        <f>ROUND(SUM(L410:L445),5)</f>
        <v>33650.97</v>
      </c>
      <c r="M447" s="29">
        <f>ROUND(SUM(M410:M445),5)</f>
        <v>41166.33</v>
      </c>
      <c r="N447" s="29">
        <f>ROUND(SUM(N410:N446),5)</f>
        <v>16679.35</v>
      </c>
      <c r="O447" s="29">
        <f>ROUND(SUM(O410:O446),5)</f>
        <v>33758.05</v>
      </c>
      <c r="P447" s="29">
        <f>ROUND(SUM(P410:P446),5)</f>
        <v>43800</v>
      </c>
      <c r="Q447" s="33"/>
    </row>
    <row r="448" spans="1:17" s="9" customFormat="1" ht="25.5" customHeight="1">
      <c r="A448" s="25"/>
      <c r="B448" s="15"/>
      <c r="C448" s="15" t="s">
        <v>148</v>
      </c>
      <c r="D448" s="16"/>
      <c r="E448" s="17"/>
      <c r="F448" s="17"/>
      <c r="G448" s="17"/>
      <c r="H448" s="17"/>
      <c r="I448" s="29"/>
      <c r="J448" s="43"/>
      <c r="K448" s="43"/>
      <c r="L448" s="29"/>
      <c r="M448" s="61"/>
      <c r="N448" s="61"/>
      <c r="O448" s="60"/>
      <c r="P448" s="72"/>
      <c r="Q448" s="33"/>
    </row>
    <row r="449" spans="1:17" s="9" customFormat="1" ht="15.75">
      <c r="A449" s="25"/>
      <c r="B449" s="15"/>
      <c r="C449" s="15"/>
      <c r="D449" s="16" t="s">
        <v>559</v>
      </c>
      <c r="E449" s="17">
        <v>500</v>
      </c>
      <c r="F449" s="17">
        <v>500</v>
      </c>
      <c r="G449" s="17">
        <v>0</v>
      </c>
      <c r="H449" s="17">
        <v>0</v>
      </c>
      <c r="I449" s="29">
        <v>0</v>
      </c>
      <c r="J449" s="29">
        <v>0</v>
      </c>
      <c r="K449" s="29">
        <v>0</v>
      </c>
      <c r="L449" s="29">
        <v>0</v>
      </c>
      <c r="M449" s="60">
        <v>0</v>
      </c>
      <c r="N449" s="60">
        <v>0</v>
      </c>
      <c r="O449" s="60">
        <v>0</v>
      </c>
      <c r="P449" s="72">
        <v>0</v>
      </c>
      <c r="Q449" s="33"/>
    </row>
    <row r="450" spans="1:17" s="9" customFormat="1" ht="15.75">
      <c r="A450" s="25"/>
      <c r="B450" s="15"/>
      <c r="C450" s="15"/>
      <c r="D450" s="16" t="s">
        <v>558</v>
      </c>
      <c r="E450" s="17">
        <v>0</v>
      </c>
      <c r="F450" s="17">
        <v>0</v>
      </c>
      <c r="G450" s="17">
        <v>0</v>
      </c>
      <c r="H450" s="17">
        <v>5000</v>
      </c>
      <c r="I450" s="29">
        <v>0</v>
      </c>
      <c r="J450" s="29">
        <v>0</v>
      </c>
      <c r="K450" s="29">
        <v>0</v>
      </c>
      <c r="L450" s="29">
        <v>0</v>
      </c>
      <c r="M450" s="60">
        <v>875</v>
      </c>
      <c r="N450" s="60">
        <v>0</v>
      </c>
      <c r="O450" s="60">
        <v>805</v>
      </c>
      <c r="P450" s="84">
        <v>7199.14</v>
      </c>
      <c r="Q450" s="82" t="s">
        <v>610</v>
      </c>
    </row>
    <row r="451" spans="1:17" s="9" customFormat="1" ht="15.75">
      <c r="A451" s="25"/>
      <c r="B451" s="15"/>
      <c r="C451" s="15"/>
      <c r="D451" s="16" t="s">
        <v>509</v>
      </c>
      <c r="E451" s="17"/>
      <c r="F451" s="17"/>
      <c r="G451" s="17">
        <v>880</v>
      </c>
      <c r="H451" s="17">
        <v>0</v>
      </c>
      <c r="I451" s="29">
        <v>0</v>
      </c>
      <c r="J451" s="29">
        <v>0</v>
      </c>
      <c r="K451" s="29">
        <v>0</v>
      </c>
      <c r="L451" s="29">
        <v>0</v>
      </c>
      <c r="M451" s="60">
        <v>0</v>
      </c>
      <c r="N451" s="60">
        <v>0</v>
      </c>
      <c r="O451" s="60">
        <v>0</v>
      </c>
      <c r="P451" s="72">
        <v>0</v>
      </c>
      <c r="Q451" s="33"/>
    </row>
    <row r="452" spans="1:17" s="9" customFormat="1" ht="15.75">
      <c r="A452" s="25"/>
      <c r="B452" s="15"/>
      <c r="C452" s="15" t="s">
        <v>149</v>
      </c>
      <c r="D452" s="16"/>
      <c r="E452" s="17">
        <f>ROUND(SUM(E449:E450),5)</f>
        <v>500</v>
      </c>
      <c r="F452" s="17">
        <f>ROUND(SUM(F449:F450),5)</f>
        <v>500</v>
      </c>
      <c r="G452" s="17">
        <f>ROUND(SUM(G449:G451),5)</f>
        <v>880</v>
      </c>
      <c r="H452" s="17">
        <f>ROUND(SUM(H449:H451),5)</f>
        <v>5000</v>
      </c>
      <c r="I452" s="17">
        <f>ROUND(SUM(I449:I451),5)</f>
        <v>0</v>
      </c>
      <c r="J452" s="17">
        <f>ROUND(SUM(J449:J451),5)</f>
        <v>0</v>
      </c>
      <c r="K452" s="17">
        <f>ROUND(SUM(K449:K451),5)</f>
        <v>0</v>
      </c>
      <c r="L452" s="17">
        <v>0</v>
      </c>
      <c r="M452" s="60">
        <f>ROUND(SUM(M449:M451),5)</f>
        <v>875</v>
      </c>
      <c r="N452" s="60">
        <f>ROUND(SUM(N449:N451),5)</f>
        <v>0</v>
      </c>
      <c r="O452" s="60">
        <f>ROUND(SUM(O449:O451),5)</f>
        <v>805</v>
      </c>
      <c r="P452" s="60">
        <f>ROUND(SUM(P449:P451),5)</f>
        <v>7199.14</v>
      </c>
      <c r="Q452" s="33"/>
    </row>
    <row r="453" spans="1:17" s="9" customFormat="1" ht="25.5" customHeight="1">
      <c r="A453" s="25"/>
      <c r="B453" s="15" t="s">
        <v>150</v>
      </c>
      <c r="C453" s="15"/>
      <c r="D453" s="16"/>
      <c r="E453" s="17">
        <f aca="true" t="shared" si="52" ref="E453:J453">ROUND(E408+E447+E452,5)</f>
        <v>52276.05</v>
      </c>
      <c r="F453" s="17">
        <f t="shared" si="52"/>
        <v>25837.61</v>
      </c>
      <c r="G453" s="17">
        <f t="shared" si="52"/>
        <v>63720.09</v>
      </c>
      <c r="H453" s="17">
        <f t="shared" si="52"/>
        <v>42811.79</v>
      </c>
      <c r="I453" s="17">
        <f t="shared" si="52"/>
        <v>29310.73</v>
      </c>
      <c r="J453" s="29">
        <f t="shared" si="52"/>
        <v>31459.81</v>
      </c>
      <c r="K453" s="29">
        <f aca="true" t="shared" si="53" ref="K453:P453">ROUND(K408+K447+K452,5)</f>
        <v>42286.69</v>
      </c>
      <c r="L453" s="29">
        <f t="shared" si="53"/>
        <v>39550.97</v>
      </c>
      <c r="M453" s="60">
        <f t="shared" si="53"/>
        <v>47041.33</v>
      </c>
      <c r="N453" s="60">
        <f t="shared" si="53"/>
        <v>22179.35</v>
      </c>
      <c r="O453" s="60">
        <f t="shared" si="53"/>
        <v>39229.64</v>
      </c>
      <c r="P453" s="60">
        <f t="shared" si="53"/>
        <v>54999.14</v>
      </c>
      <c r="Q453" s="33"/>
    </row>
    <row r="454" spans="1:17" s="9" customFormat="1" ht="25.5" customHeight="1">
      <c r="A454" s="25"/>
      <c r="B454" s="15" t="s">
        <v>467</v>
      </c>
      <c r="C454" s="15"/>
      <c r="D454" s="16"/>
      <c r="E454" s="17"/>
      <c r="F454" s="17"/>
      <c r="G454" s="17"/>
      <c r="H454" s="17"/>
      <c r="I454" s="17"/>
      <c r="J454" s="29"/>
      <c r="K454" s="29"/>
      <c r="L454" s="43"/>
      <c r="M454" s="61"/>
      <c r="N454" s="61"/>
      <c r="O454" s="60"/>
      <c r="P454" s="72"/>
      <c r="Q454" s="33"/>
    </row>
    <row r="455" spans="1:17" s="9" customFormat="1" ht="15.75">
      <c r="A455" s="25"/>
      <c r="B455" s="15"/>
      <c r="C455" s="15"/>
      <c r="D455" s="16" t="s">
        <v>468</v>
      </c>
      <c r="E455" s="29"/>
      <c r="F455" s="29">
        <v>0</v>
      </c>
      <c r="G455" s="29">
        <v>0</v>
      </c>
      <c r="H455" s="29">
        <v>0</v>
      </c>
      <c r="I455" s="29">
        <v>0</v>
      </c>
      <c r="J455" s="29">
        <v>1000</v>
      </c>
      <c r="K455" s="29">
        <v>257.78</v>
      </c>
      <c r="L455" s="29">
        <v>2005.95</v>
      </c>
      <c r="M455" s="60">
        <v>1370.95</v>
      </c>
      <c r="N455" s="60">
        <v>0</v>
      </c>
      <c r="O455" s="60">
        <v>0</v>
      </c>
      <c r="P455" s="72">
        <v>1000</v>
      </c>
      <c r="Q455" s="33"/>
    </row>
    <row r="456" spans="1:17" s="9" customFormat="1" ht="25.5" customHeight="1">
      <c r="A456" s="25"/>
      <c r="B456" s="15"/>
      <c r="C456" s="15" t="s">
        <v>469</v>
      </c>
      <c r="D456" s="16"/>
      <c r="E456" s="17"/>
      <c r="F456" s="17">
        <v>0</v>
      </c>
      <c r="G456" s="17">
        <v>0</v>
      </c>
      <c r="H456" s="17">
        <v>0</v>
      </c>
      <c r="I456" s="17">
        <v>0</v>
      </c>
      <c r="J456" s="29">
        <v>1000</v>
      </c>
      <c r="K456" s="29">
        <v>257.78</v>
      </c>
      <c r="L456" s="29">
        <v>2005.95</v>
      </c>
      <c r="M456" s="60">
        <v>1370.95</v>
      </c>
      <c r="N456" s="60">
        <v>0</v>
      </c>
      <c r="O456" s="60">
        <v>0</v>
      </c>
      <c r="P456" s="72">
        <v>1000</v>
      </c>
      <c r="Q456" s="33"/>
    </row>
    <row r="457" spans="1:17" s="9" customFormat="1" ht="25.5" customHeight="1">
      <c r="A457" s="25"/>
      <c r="B457" s="15" t="s">
        <v>580</v>
      </c>
      <c r="C457" s="15"/>
      <c r="D457" s="16"/>
      <c r="E457" s="17"/>
      <c r="F457" s="17"/>
      <c r="G457" s="17"/>
      <c r="H457" s="17"/>
      <c r="I457" s="17"/>
      <c r="J457" s="29"/>
      <c r="K457" s="29"/>
      <c r="L457" s="29"/>
      <c r="M457" s="60"/>
      <c r="N457" s="60"/>
      <c r="O457" s="60"/>
      <c r="P457" s="72"/>
      <c r="Q457" s="82"/>
    </row>
    <row r="458" spans="1:17" s="9" customFormat="1" ht="15.75" customHeight="1">
      <c r="A458" s="25"/>
      <c r="B458" s="15"/>
      <c r="C458" s="15"/>
      <c r="D458" s="16" t="s">
        <v>577</v>
      </c>
      <c r="E458" s="17"/>
      <c r="F458" s="17"/>
      <c r="G458" s="17"/>
      <c r="H458" s="17"/>
      <c r="I458" s="17"/>
      <c r="J458" s="29"/>
      <c r="K458" s="29"/>
      <c r="L458" s="29"/>
      <c r="M458" s="60">
        <v>0</v>
      </c>
      <c r="N458" s="60">
        <v>14159.09</v>
      </c>
      <c r="O458" s="60">
        <v>1186.37</v>
      </c>
      <c r="P458" s="72">
        <v>0</v>
      </c>
      <c r="Q458" s="82"/>
    </row>
    <row r="459" spans="1:17" s="9" customFormat="1" ht="15" customHeight="1">
      <c r="A459" s="99"/>
      <c r="B459" s="15"/>
      <c r="C459" s="15"/>
      <c r="D459" s="16" t="s">
        <v>578</v>
      </c>
      <c r="E459" s="17"/>
      <c r="F459" s="17"/>
      <c r="G459" s="17"/>
      <c r="H459" s="17"/>
      <c r="I459" s="17"/>
      <c r="J459" s="29"/>
      <c r="K459" s="29"/>
      <c r="L459" s="29"/>
      <c r="M459" s="60"/>
      <c r="N459" s="60">
        <v>358.39</v>
      </c>
      <c r="O459" s="60">
        <v>226</v>
      </c>
      <c r="P459" s="72">
        <v>0</v>
      </c>
      <c r="Q459" s="82"/>
    </row>
    <row r="460" spans="1:17" s="9" customFormat="1" ht="27" customHeight="1">
      <c r="A460" s="100"/>
      <c r="B460" s="15"/>
      <c r="C460" s="15" t="s">
        <v>579</v>
      </c>
      <c r="D460" s="16"/>
      <c r="E460" s="17"/>
      <c r="F460" s="17"/>
      <c r="G460" s="17"/>
      <c r="H460" s="17"/>
      <c r="I460" s="17"/>
      <c r="J460" s="29"/>
      <c r="K460" s="29"/>
      <c r="L460" s="29"/>
      <c r="M460" s="60"/>
      <c r="N460" s="60">
        <f>ROUND(SUM(N458:N459),5)</f>
        <v>14517.48</v>
      </c>
      <c r="O460" s="60">
        <f>ROUND(SUM(O458:O459),5)</f>
        <v>1412.37</v>
      </c>
      <c r="P460" s="60">
        <f>ROUND(SUM(P458:P459),5)</f>
        <v>0</v>
      </c>
      <c r="Q460" s="82"/>
    </row>
    <row r="461" spans="1:17" s="9" customFormat="1" ht="25.5" customHeight="1">
      <c r="A461" s="31"/>
      <c r="B461" s="15" t="s">
        <v>151</v>
      </c>
      <c r="C461" s="15"/>
      <c r="D461" s="16"/>
      <c r="E461" s="17"/>
      <c r="F461" s="17"/>
      <c r="G461" s="17"/>
      <c r="H461" s="17"/>
      <c r="I461" s="29"/>
      <c r="J461" s="43"/>
      <c r="K461" s="43"/>
      <c r="L461" s="43"/>
      <c r="M461" s="61"/>
      <c r="N461" s="61"/>
      <c r="O461" s="60"/>
      <c r="P461" s="72"/>
      <c r="Q461" s="33"/>
    </row>
    <row r="462" spans="1:17" s="9" customFormat="1" ht="15.75">
      <c r="A462" s="25"/>
      <c r="B462" s="15"/>
      <c r="C462" s="15" t="s">
        <v>152</v>
      </c>
      <c r="D462" s="16"/>
      <c r="E462" s="55"/>
      <c r="F462" s="55"/>
      <c r="G462" s="55"/>
      <c r="H462" s="55"/>
      <c r="I462" s="29"/>
      <c r="J462" s="36"/>
      <c r="K462" s="43"/>
      <c r="L462" s="43"/>
      <c r="M462" s="61"/>
      <c r="N462" s="61"/>
      <c r="O462" s="60"/>
      <c r="P462" s="72"/>
      <c r="Q462" s="33"/>
    </row>
    <row r="463" spans="1:17" s="9" customFormat="1" ht="15.75">
      <c r="A463" s="25"/>
      <c r="B463" s="15"/>
      <c r="C463" s="15"/>
      <c r="D463" s="16" t="s">
        <v>337</v>
      </c>
      <c r="E463" s="29">
        <v>76690.03</v>
      </c>
      <c r="F463" s="29">
        <v>76245.29</v>
      </c>
      <c r="G463" s="29">
        <v>82877.16</v>
      </c>
      <c r="H463" s="29">
        <v>80748.41</v>
      </c>
      <c r="I463" s="29">
        <v>85480.25</v>
      </c>
      <c r="J463" s="36">
        <v>83343.74</v>
      </c>
      <c r="K463" s="36">
        <v>61239.84</v>
      </c>
      <c r="L463" s="29">
        <v>86179.11</v>
      </c>
      <c r="M463" s="60">
        <v>89780.49</v>
      </c>
      <c r="N463" s="60">
        <v>91508.74</v>
      </c>
      <c r="O463" s="60">
        <v>82328</v>
      </c>
      <c r="P463" s="72">
        <f>SUM((20*1.03)*1896)+((17.97*1.03)*1840)+((17.5*1.03)*1936)</f>
        <v>108010.744</v>
      </c>
      <c r="Q463" s="82" t="s">
        <v>598</v>
      </c>
    </row>
    <row r="464" spans="1:17" s="9" customFormat="1" ht="15.75">
      <c r="A464" s="25"/>
      <c r="B464" s="15"/>
      <c r="C464" s="15"/>
      <c r="D464" s="16" t="s">
        <v>340</v>
      </c>
      <c r="E464" s="29">
        <v>3534.95</v>
      </c>
      <c r="F464" s="29">
        <v>2058.58</v>
      </c>
      <c r="G464" s="29">
        <v>2015.52</v>
      </c>
      <c r="H464" s="29">
        <v>3817.85</v>
      </c>
      <c r="I464" s="29">
        <v>5689.11</v>
      </c>
      <c r="J464" s="36">
        <v>6559.86</v>
      </c>
      <c r="K464" s="36">
        <v>4057.66</v>
      </c>
      <c r="L464" s="36">
        <v>3743.34</v>
      </c>
      <c r="M464" s="60">
        <v>3179.37</v>
      </c>
      <c r="N464" s="60">
        <v>634.87</v>
      </c>
      <c r="O464" s="60">
        <v>7505.58</v>
      </c>
      <c r="P464" s="72">
        <v>3000</v>
      </c>
      <c r="Q464" s="33"/>
    </row>
    <row r="465" spans="1:17" s="9" customFormat="1" ht="15.75">
      <c r="A465" s="25"/>
      <c r="B465" s="15"/>
      <c r="C465" s="15"/>
      <c r="D465" s="16" t="s">
        <v>391</v>
      </c>
      <c r="E465" s="29">
        <v>0</v>
      </c>
      <c r="F465" s="29">
        <v>0</v>
      </c>
      <c r="G465" s="29">
        <v>0</v>
      </c>
      <c r="H465" s="29">
        <v>1270.54</v>
      </c>
      <c r="I465" s="29">
        <v>1117.92</v>
      </c>
      <c r="J465" s="36">
        <v>1499.49</v>
      </c>
      <c r="K465" s="36">
        <v>2081.15</v>
      </c>
      <c r="L465" s="29">
        <v>1555.18</v>
      </c>
      <c r="M465" s="60">
        <v>1520.11</v>
      </c>
      <c r="N465" s="60">
        <v>1059.05</v>
      </c>
      <c r="O465" s="60">
        <v>544.34</v>
      </c>
      <c r="P465" s="72">
        <v>2500</v>
      </c>
      <c r="Q465" s="70"/>
    </row>
    <row r="466" spans="1:17" s="9" customFormat="1" ht="15.75">
      <c r="A466" s="25"/>
      <c r="B466" s="15"/>
      <c r="C466" s="15"/>
      <c r="D466" s="16" t="s">
        <v>508</v>
      </c>
      <c r="E466" s="29"/>
      <c r="F466" s="29"/>
      <c r="G466" s="29">
        <v>0</v>
      </c>
      <c r="H466" s="29">
        <v>0</v>
      </c>
      <c r="I466" s="29">
        <v>0</v>
      </c>
      <c r="J466" s="36">
        <v>0</v>
      </c>
      <c r="K466" s="36">
        <v>12894.43</v>
      </c>
      <c r="L466" s="29">
        <v>0</v>
      </c>
      <c r="M466" s="60">
        <v>0</v>
      </c>
      <c r="N466" s="60">
        <v>0</v>
      </c>
      <c r="O466" s="60">
        <v>0</v>
      </c>
      <c r="P466" s="72">
        <v>0</v>
      </c>
      <c r="Q466" s="34"/>
    </row>
    <row r="467" spans="1:17" s="9" customFormat="1" ht="15.75">
      <c r="A467" s="25"/>
      <c r="B467" s="15"/>
      <c r="C467" s="15"/>
      <c r="D467" s="16" t="s">
        <v>153</v>
      </c>
      <c r="E467" s="29">
        <v>4473.46</v>
      </c>
      <c r="F467" s="29">
        <v>4447.69</v>
      </c>
      <c r="G467" s="29">
        <v>4637.63</v>
      </c>
      <c r="H467" s="29">
        <v>5288.09</v>
      </c>
      <c r="I467" s="29">
        <v>7041.49</v>
      </c>
      <c r="J467" s="36">
        <v>7069.39</v>
      </c>
      <c r="K467" s="36">
        <v>4382.41</v>
      </c>
      <c r="L467" s="29">
        <v>6218.64</v>
      </c>
      <c r="M467" s="60">
        <v>6445.66</v>
      </c>
      <c r="N467" s="60">
        <v>5981.46</v>
      </c>
      <c r="O467" s="60">
        <v>11861.65</v>
      </c>
      <c r="P467" s="72">
        <v>5000</v>
      </c>
      <c r="Q467" s="82" t="s">
        <v>575</v>
      </c>
    </row>
    <row r="468" spans="1:17" s="9" customFormat="1" ht="15.75">
      <c r="A468" s="25"/>
      <c r="B468" s="15"/>
      <c r="C468" s="15"/>
      <c r="D468" s="16" t="s">
        <v>308</v>
      </c>
      <c r="E468" s="29">
        <v>129.64</v>
      </c>
      <c r="F468" s="29">
        <v>192.38</v>
      </c>
      <c r="G468" s="29">
        <v>105</v>
      </c>
      <c r="H468" s="29">
        <v>0</v>
      </c>
      <c r="I468" s="29">
        <v>0</v>
      </c>
      <c r="J468" s="36">
        <v>150.38</v>
      </c>
      <c r="K468" s="36">
        <v>280.53</v>
      </c>
      <c r="L468" s="29">
        <v>0</v>
      </c>
      <c r="M468" s="60">
        <v>0</v>
      </c>
      <c r="N468" s="60">
        <v>0</v>
      </c>
      <c r="O468" s="60">
        <v>0</v>
      </c>
      <c r="P468" s="72">
        <v>0</v>
      </c>
      <c r="Q468" s="33"/>
    </row>
    <row r="469" spans="1:17" s="9" customFormat="1" ht="15.75">
      <c r="A469" s="25"/>
      <c r="B469" s="15"/>
      <c r="C469" s="15"/>
      <c r="D469" s="16" t="s">
        <v>309</v>
      </c>
      <c r="E469" s="29">
        <v>0</v>
      </c>
      <c r="F469" s="29">
        <v>0</v>
      </c>
      <c r="G469" s="29">
        <v>0</v>
      </c>
      <c r="H469" s="29">
        <v>0</v>
      </c>
      <c r="I469" s="29">
        <v>30</v>
      </c>
      <c r="J469" s="36">
        <v>0</v>
      </c>
      <c r="K469" s="36">
        <v>20</v>
      </c>
      <c r="L469" s="29">
        <v>0</v>
      </c>
      <c r="M469" s="60">
        <v>5</v>
      </c>
      <c r="N469" s="60">
        <v>0</v>
      </c>
      <c r="O469" s="60">
        <v>60</v>
      </c>
      <c r="P469" s="72">
        <v>0</v>
      </c>
      <c r="Q469" s="33"/>
    </row>
    <row r="470" spans="1:17" s="9" customFormat="1" ht="15.75">
      <c r="A470" s="25"/>
      <c r="B470" s="15"/>
      <c r="C470" s="15"/>
      <c r="D470" s="16" t="s">
        <v>310</v>
      </c>
      <c r="E470" s="29">
        <v>0</v>
      </c>
      <c r="F470" s="29">
        <v>146</v>
      </c>
      <c r="G470" s="29">
        <v>95</v>
      </c>
      <c r="H470" s="29">
        <v>176</v>
      </c>
      <c r="I470" s="29">
        <v>0</v>
      </c>
      <c r="J470" s="36">
        <v>61</v>
      </c>
      <c r="K470" s="36">
        <v>61</v>
      </c>
      <c r="L470" s="29">
        <v>0</v>
      </c>
      <c r="M470" s="60">
        <v>61</v>
      </c>
      <c r="N470" s="60">
        <v>35</v>
      </c>
      <c r="O470" s="60">
        <v>0</v>
      </c>
      <c r="P470" s="72">
        <v>0</v>
      </c>
      <c r="Q470" s="33"/>
    </row>
    <row r="471" spans="1:17" s="9" customFormat="1" ht="15.75">
      <c r="A471" s="25"/>
      <c r="B471" s="15"/>
      <c r="C471" s="15"/>
      <c r="D471" s="16" t="s">
        <v>311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36">
        <v>0</v>
      </c>
      <c r="K471" s="36">
        <v>0</v>
      </c>
      <c r="L471" s="29">
        <v>0</v>
      </c>
      <c r="M471" s="60">
        <v>0</v>
      </c>
      <c r="N471" s="60">
        <v>0</v>
      </c>
      <c r="O471" s="60">
        <v>0</v>
      </c>
      <c r="P471" s="72">
        <v>0</v>
      </c>
      <c r="Q471" s="33"/>
    </row>
    <row r="472" spans="1:17" s="9" customFormat="1" ht="15.75">
      <c r="A472" s="25"/>
      <c r="B472" s="15"/>
      <c r="C472" s="15"/>
      <c r="D472" s="16" t="s">
        <v>312</v>
      </c>
      <c r="E472" s="29">
        <v>0</v>
      </c>
      <c r="F472" s="29">
        <v>148.85</v>
      </c>
      <c r="G472" s="29">
        <v>560.42</v>
      </c>
      <c r="H472" s="29">
        <v>217</v>
      </c>
      <c r="I472" s="29">
        <v>583.34</v>
      </c>
      <c r="J472" s="36">
        <v>40.51</v>
      </c>
      <c r="K472" s="36">
        <v>61.93</v>
      </c>
      <c r="L472" s="29">
        <v>158.53</v>
      </c>
      <c r="M472" s="60">
        <v>39.08</v>
      </c>
      <c r="N472" s="60">
        <v>60</v>
      </c>
      <c r="O472" s="60">
        <v>145</v>
      </c>
      <c r="P472" s="72">
        <v>450</v>
      </c>
      <c r="Q472" s="33"/>
    </row>
    <row r="473" spans="1:17" s="9" customFormat="1" ht="15.75">
      <c r="A473" s="25"/>
      <c r="B473" s="15"/>
      <c r="C473" s="15"/>
      <c r="D473" s="16" t="s">
        <v>313</v>
      </c>
      <c r="E473" s="29">
        <v>45</v>
      </c>
      <c r="F473" s="29">
        <v>305</v>
      </c>
      <c r="G473" s="29">
        <v>55</v>
      </c>
      <c r="H473" s="29">
        <v>0</v>
      </c>
      <c r="I473" s="29">
        <v>110</v>
      </c>
      <c r="J473" s="36">
        <v>115</v>
      </c>
      <c r="K473" s="36">
        <v>0</v>
      </c>
      <c r="L473" s="29">
        <v>0</v>
      </c>
      <c r="M473" s="60">
        <v>220</v>
      </c>
      <c r="N473" s="60">
        <v>285</v>
      </c>
      <c r="O473" s="60">
        <v>80</v>
      </c>
      <c r="P473" s="72">
        <v>0</v>
      </c>
      <c r="Q473" s="33"/>
    </row>
    <row r="474" spans="1:17" s="9" customFormat="1" ht="15.75">
      <c r="A474" s="25"/>
      <c r="B474" s="15"/>
      <c r="C474" s="15"/>
      <c r="D474" s="16" t="s">
        <v>420</v>
      </c>
      <c r="E474" s="29">
        <v>2800</v>
      </c>
      <c r="F474" s="29">
        <v>0</v>
      </c>
      <c r="G474" s="29">
        <v>0</v>
      </c>
      <c r="H474" s="29">
        <v>0</v>
      </c>
      <c r="I474" s="29">
        <v>0</v>
      </c>
      <c r="J474" s="36">
        <v>0</v>
      </c>
      <c r="K474" s="36">
        <v>0</v>
      </c>
      <c r="L474" s="29">
        <v>0</v>
      </c>
      <c r="M474" s="60">
        <v>0</v>
      </c>
      <c r="N474" s="60">
        <v>0</v>
      </c>
      <c r="O474" s="60">
        <v>0</v>
      </c>
      <c r="P474" s="72">
        <v>0</v>
      </c>
      <c r="Q474" s="33"/>
    </row>
    <row r="475" spans="1:17" s="9" customFormat="1" ht="15.75">
      <c r="A475" s="25"/>
      <c r="B475" s="15"/>
      <c r="C475" s="15"/>
      <c r="D475" s="16" t="s">
        <v>419</v>
      </c>
      <c r="E475" s="29">
        <v>3575</v>
      </c>
      <c r="F475" s="29">
        <v>2871</v>
      </c>
      <c r="G475" s="29">
        <v>2625</v>
      </c>
      <c r="H475" s="29">
        <v>0</v>
      </c>
      <c r="I475" s="29">
        <v>0</v>
      </c>
      <c r="J475" s="36">
        <v>0</v>
      </c>
      <c r="K475" s="36">
        <v>0</v>
      </c>
      <c r="L475" s="29">
        <v>0</v>
      </c>
      <c r="M475" s="60">
        <v>0</v>
      </c>
      <c r="N475" s="60">
        <v>0</v>
      </c>
      <c r="O475" s="60">
        <v>0</v>
      </c>
      <c r="P475" s="72">
        <v>0</v>
      </c>
      <c r="Q475" s="33"/>
    </row>
    <row r="476" spans="1:17" s="9" customFormat="1" ht="15.75">
      <c r="A476" s="25"/>
      <c r="B476" s="15"/>
      <c r="C476" s="15"/>
      <c r="D476" s="16" t="s">
        <v>422</v>
      </c>
      <c r="E476" s="29">
        <v>0</v>
      </c>
      <c r="F476" s="29">
        <v>498.9</v>
      </c>
      <c r="G476" s="29">
        <v>0</v>
      </c>
      <c r="H476" s="29">
        <v>0</v>
      </c>
      <c r="I476" s="29">
        <v>0</v>
      </c>
      <c r="J476" s="36">
        <v>0</v>
      </c>
      <c r="K476" s="36">
        <v>0</v>
      </c>
      <c r="L476" s="29">
        <v>0</v>
      </c>
      <c r="M476" s="60">
        <v>0</v>
      </c>
      <c r="N476" s="60">
        <v>0</v>
      </c>
      <c r="O476" s="60">
        <v>0</v>
      </c>
      <c r="P476" s="72">
        <v>0</v>
      </c>
      <c r="Q476" s="33"/>
    </row>
    <row r="477" spans="1:17" s="9" customFormat="1" ht="15.75">
      <c r="A477" s="25"/>
      <c r="B477" s="15"/>
      <c r="C477" s="15"/>
      <c r="D477" s="16" t="s">
        <v>379</v>
      </c>
      <c r="E477" s="29">
        <v>0</v>
      </c>
      <c r="F477" s="29">
        <v>0</v>
      </c>
      <c r="G477" s="29">
        <v>11</v>
      </c>
      <c r="H477" s="29">
        <v>0</v>
      </c>
      <c r="I477" s="29">
        <v>0</v>
      </c>
      <c r="J477" s="36">
        <v>0</v>
      </c>
      <c r="K477" s="36">
        <v>0</v>
      </c>
      <c r="L477" s="29">
        <v>0</v>
      </c>
      <c r="M477" s="60">
        <v>0</v>
      </c>
      <c r="N477" s="60">
        <v>0</v>
      </c>
      <c r="O477" s="60">
        <v>0</v>
      </c>
      <c r="P477" s="72">
        <v>0</v>
      </c>
      <c r="Q477" s="33"/>
    </row>
    <row r="478" spans="1:17" s="9" customFormat="1" ht="15.75">
      <c r="A478" s="25"/>
      <c r="B478" s="15"/>
      <c r="C478" s="15"/>
      <c r="D478" s="16" t="s">
        <v>460</v>
      </c>
      <c r="E478" s="29"/>
      <c r="F478" s="29">
        <v>0</v>
      </c>
      <c r="G478" s="29">
        <v>0</v>
      </c>
      <c r="H478" s="29">
        <v>0</v>
      </c>
      <c r="I478" s="29">
        <v>902</v>
      </c>
      <c r="J478" s="36">
        <v>0</v>
      </c>
      <c r="K478" s="36">
        <v>0</v>
      </c>
      <c r="L478" s="29">
        <v>0</v>
      </c>
      <c r="M478" s="60">
        <v>0</v>
      </c>
      <c r="N478" s="60">
        <v>0</v>
      </c>
      <c r="O478" s="60">
        <v>0</v>
      </c>
      <c r="P478" s="72">
        <v>0</v>
      </c>
      <c r="Q478" s="33"/>
    </row>
    <row r="479" spans="1:17" s="9" customFormat="1" ht="15.75">
      <c r="A479" s="25"/>
      <c r="B479" s="15"/>
      <c r="C479" s="15"/>
      <c r="D479" s="16" t="s">
        <v>462</v>
      </c>
      <c r="E479" s="29"/>
      <c r="F479" s="29">
        <v>0</v>
      </c>
      <c r="G479" s="29">
        <v>0</v>
      </c>
      <c r="H479" s="29">
        <v>0</v>
      </c>
      <c r="I479" s="29">
        <v>16850.4</v>
      </c>
      <c r="J479" s="36">
        <v>0</v>
      </c>
      <c r="K479" s="36">
        <v>0</v>
      </c>
      <c r="L479" s="29">
        <v>0</v>
      </c>
      <c r="M479" s="60">
        <v>0</v>
      </c>
      <c r="N479" s="60">
        <v>0</v>
      </c>
      <c r="O479" s="60">
        <v>0</v>
      </c>
      <c r="P479" s="72">
        <v>0</v>
      </c>
      <c r="Q479" s="33"/>
    </row>
    <row r="480" spans="1:17" s="9" customFormat="1" ht="15.75">
      <c r="A480" s="25"/>
      <c r="B480" s="15"/>
      <c r="C480" s="15"/>
      <c r="D480" s="16" t="s">
        <v>461</v>
      </c>
      <c r="E480" s="29"/>
      <c r="F480" s="29">
        <v>0</v>
      </c>
      <c r="G480" s="29">
        <v>0</v>
      </c>
      <c r="H480" s="29">
        <v>0</v>
      </c>
      <c r="I480" s="29">
        <v>200</v>
      </c>
      <c r="J480" s="36">
        <v>200</v>
      </c>
      <c r="K480" s="36">
        <v>0</v>
      </c>
      <c r="L480" s="29">
        <v>0</v>
      </c>
      <c r="M480" s="60">
        <v>0</v>
      </c>
      <c r="N480" s="60">
        <v>0</v>
      </c>
      <c r="O480" s="60">
        <v>0</v>
      </c>
      <c r="P480" s="72">
        <v>0</v>
      </c>
      <c r="Q480" s="33"/>
    </row>
    <row r="481" spans="1:17" s="9" customFormat="1" ht="15.75">
      <c r="A481" s="25"/>
      <c r="B481" s="15"/>
      <c r="C481" s="15"/>
      <c r="D481" s="16" t="s">
        <v>487</v>
      </c>
      <c r="E481" s="29"/>
      <c r="F481" s="29"/>
      <c r="G481" s="29">
        <v>0</v>
      </c>
      <c r="H481" s="29">
        <v>0</v>
      </c>
      <c r="I481" s="29">
        <v>0</v>
      </c>
      <c r="J481" s="36">
        <v>27060</v>
      </c>
      <c r="K481" s="36">
        <v>20312.29</v>
      </c>
      <c r="L481" s="29">
        <v>0</v>
      </c>
      <c r="M481" s="60">
        <v>0</v>
      </c>
      <c r="N481" s="60">
        <v>0</v>
      </c>
      <c r="O481" s="60">
        <v>0</v>
      </c>
      <c r="P481" s="72">
        <v>0</v>
      </c>
      <c r="Q481" s="33"/>
    </row>
    <row r="482" spans="1:17" s="9" customFormat="1" ht="15.75">
      <c r="A482" s="25"/>
      <c r="B482" s="15"/>
      <c r="C482" s="15"/>
      <c r="D482" s="16" t="s">
        <v>490</v>
      </c>
      <c r="E482" s="29"/>
      <c r="F482" s="29"/>
      <c r="G482" s="29">
        <v>0</v>
      </c>
      <c r="H482" s="29">
        <v>0</v>
      </c>
      <c r="I482" s="29">
        <v>0</v>
      </c>
      <c r="J482" s="36">
        <v>184.75</v>
      </c>
      <c r="K482" s="36">
        <v>0</v>
      </c>
      <c r="L482" s="29">
        <v>0</v>
      </c>
      <c r="M482" s="60">
        <v>0</v>
      </c>
      <c r="N482" s="60">
        <v>0</v>
      </c>
      <c r="O482" s="60">
        <v>0</v>
      </c>
      <c r="P482" s="72">
        <v>0</v>
      </c>
      <c r="Q482" s="33"/>
    </row>
    <row r="483" spans="1:17" s="9" customFormat="1" ht="15.75">
      <c r="A483" s="25"/>
      <c r="B483" s="15"/>
      <c r="C483" s="15"/>
      <c r="D483" s="16" t="s">
        <v>527</v>
      </c>
      <c r="E483" s="29"/>
      <c r="F483" s="29"/>
      <c r="G483" s="29"/>
      <c r="H483" s="29"/>
      <c r="I483" s="29">
        <v>0</v>
      </c>
      <c r="J483" s="36">
        <v>0</v>
      </c>
      <c r="K483" s="36">
        <v>0</v>
      </c>
      <c r="L483" s="29">
        <v>5</v>
      </c>
      <c r="M483" s="60">
        <v>0</v>
      </c>
      <c r="N483" s="60">
        <v>0</v>
      </c>
      <c r="O483" s="60">
        <v>0</v>
      </c>
      <c r="P483" s="72">
        <v>0</v>
      </c>
      <c r="Q483" s="33"/>
    </row>
    <row r="484" spans="1:17" s="9" customFormat="1" ht="15.75">
      <c r="A484" s="25"/>
      <c r="B484" s="15"/>
      <c r="C484" s="15"/>
      <c r="D484" s="16" t="s">
        <v>547</v>
      </c>
      <c r="E484" s="29"/>
      <c r="F484" s="29"/>
      <c r="G484" s="29"/>
      <c r="H484" s="29"/>
      <c r="I484" s="29"/>
      <c r="J484" s="36">
        <v>0</v>
      </c>
      <c r="K484" s="36">
        <v>0</v>
      </c>
      <c r="L484" s="29">
        <v>0</v>
      </c>
      <c r="M484" s="60">
        <v>25</v>
      </c>
      <c r="N484" s="60">
        <v>0</v>
      </c>
      <c r="O484" s="60">
        <v>0</v>
      </c>
      <c r="P484" s="72">
        <v>0</v>
      </c>
      <c r="Q484" s="33"/>
    </row>
    <row r="485" spans="1:17" s="9" customFormat="1" ht="15.75">
      <c r="A485" s="25"/>
      <c r="B485" s="15"/>
      <c r="C485" s="15"/>
      <c r="D485" s="16" t="s">
        <v>574</v>
      </c>
      <c r="E485" s="29"/>
      <c r="F485" s="29"/>
      <c r="G485" s="29"/>
      <c r="H485" s="29"/>
      <c r="I485" s="29"/>
      <c r="J485" s="36"/>
      <c r="K485" s="36"/>
      <c r="L485" s="29">
        <v>0</v>
      </c>
      <c r="M485" s="60">
        <v>0</v>
      </c>
      <c r="N485" s="60">
        <v>60</v>
      </c>
      <c r="O485" s="60">
        <v>0</v>
      </c>
      <c r="P485" s="72">
        <v>0</v>
      </c>
      <c r="Q485" s="33"/>
    </row>
    <row r="486" spans="1:17" s="9" customFormat="1" ht="15.75">
      <c r="A486" s="25"/>
      <c r="B486" s="15"/>
      <c r="C486" s="15" t="s">
        <v>154</v>
      </c>
      <c r="D486" s="16"/>
      <c r="E486" s="29">
        <f>ROUND(SUM(E463:E477),5)</f>
        <v>91248.08</v>
      </c>
      <c r="F486" s="29">
        <f>ROUND(SUM(F463:F480),5)</f>
        <v>86913.69</v>
      </c>
      <c r="G486" s="36">
        <f>ROUND(SUM(G463:G482),5)</f>
        <v>92981.73</v>
      </c>
      <c r="H486" s="36">
        <f>ROUND(SUM(H463:H482),5)</f>
        <v>91517.89</v>
      </c>
      <c r="I486" s="36">
        <f>ROUND(SUM(I463:I483),5)</f>
        <v>118004.51</v>
      </c>
      <c r="J486" s="36">
        <f>ROUND(SUM(J463:J484),5)</f>
        <v>126284.12</v>
      </c>
      <c r="K486" s="36">
        <f>ROUND(SUM(K463:K484),5)</f>
        <v>105391.24</v>
      </c>
      <c r="L486" s="36">
        <f>ROUND(SUM(L463:L484),5)</f>
        <v>97859.8</v>
      </c>
      <c r="M486" s="36">
        <f>ROUND(SUM(M463:M485),5)</f>
        <v>101275.71</v>
      </c>
      <c r="N486" s="36">
        <f>ROUND(SUM(N463:N485),5)</f>
        <v>99624.12</v>
      </c>
      <c r="O486" s="36">
        <f>ROUND(SUM(O463:O485),5)</f>
        <v>102524.57</v>
      </c>
      <c r="P486" s="36">
        <f>ROUND(SUM(P463:P485),5)</f>
        <v>118960.744</v>
      </c>
      <c r="Q486" s="33"/>
    </row>
    <row r="487" spans="1:17" s="9" customFormat="1" ht="25.5" customHeight="1">
      <c r="A487" s="25"/>
      <c r="B487" s="15"/>
      <c r="C487" s="104" t="s">
        <v>155</v>
      </c>
      <c r="D487" s="105"/>
      <c r="E487" s="17"/>
      <c r="F487" s="17"/>
      <c r="G487" s="17"/>
      <c r="H487" s="17"/>
      <c r="I487" s="29"/>
      <c r="J487" s="43"/>
      <c r="K487" s="43"/>
      <c r="L487" s="43"/>
      <c r="M487" s="61"/>
      <c r="N487" s="61"/>
      <c r="O487" s="60"/>
      <c r="P487" s="72"/>
      <c r="Q487" s="33"/>
    </row>
    <row r="488" spans="1:17" s="9" customFormat="1" ht="15.75">
      <c r="A488" s="25"/>
      <c r="B488" s="15"/>
      <c r="C488" s="15"/>
      <c r="D488" s="16" t="s">
        <v>156</v>
      </c>
      <c r="E488" s="17">
        <v>37096</v>
      </c>
      <c r="F488" s="17">
        <v>35008</v>
      </c>
      <c r="G488" s="17">
        <v>36756</v>
      </c>
      <c r="H488" s="17">
        <v>30277</v>
      </c>
      <c r="I488" s="29">
        <v>27514</v>
      </c>
      <c r="J488" s="29">
        <v>24429</v>
      </c>
      <c r="K488" s="29">
        <v>26608.49</v>
      </c>
      <c r="L488" s="29">
        <v>25098</v>
      </c>
      <c r="M488" s="60">
        <v>27742</v>
      </c>
      <c r="N488" s="60">
        <v>30158</v>
      </c>
      <c r="O488" s="60">
        <v>26713</v>
      </c>
      <c r="P488" s="72">
        <v>31793</v>
      </c>
      <c r="Q488" s="33"/>
    </row>
    <row r="489" spans="1:17" s="9" customFormat="1" ht="15.75">
      <c r="A489" s="25"/>
      <c r="B489" s="15"/>
      <c r="C489" s="15"/>
      <c r="D489" s="16" t="s">
        <v>380</v>
      </c>
      <c r="E489" s="17">
        <v>0</v>
      </c>
      <c r="F489" s="17">
        <v>0</v>
      </c>
      <c r="G489" s="17">
        <v>40</v>
      </c>
      <c r="H489" s="17">
        <v>0</v>
      </c>
      <c r="I489" s="29">
        <v>0</v>
      </c>
      <c r="J489" s="29">
        <v>0</v>
      </c>
      <c r="K489" s="29">
        <v>0</v>
      </c>
      <c r="L489" s="29">
        <v>20</v>
      </c>
      <c r="M489" s="60">
        <v>20</v>
      </c>
      <c r="N489" s="60">
        <v>40</v>
      </c>
      <c r="O489" s="60">
        <v>20</v>
      </c>
      <c r="P489" s="72">
        <v>0</v>
      </c>
      <c r="Q489" s="33"/>
    </row>
    <row r="490" spans="1:17" s="9" customFormat="1" ht="15.75">
      <c r="A490" s="25"/>
      <c r="B490" s="15"/>
      <c r="C490" s="15" t="s">
        <v>157</v>
      </c>
      <c r="D490" s="16"/>
      <c r="E490" s="17">
        <f aca="true" t="shared" si="54" ref="E490:L490">ROUND(SUM(E488:E489),5)</f>
        <v>37096</v>
      </c>
      <c r="F490" s="17">
        <f t="shared" si="54"/>
        <v>35008</v>
      </c>
      <c r="G490" s="17">
        <f t="shared" si="54"/>
        <v>36796</v>
      </c>
      <c r="H490" s="17">
        <f t="shared" si="54"/>
        <v>30277</v>
      </c>
      <c r="I490" s="17">
        <f t="shared" si="54"/>
        <v>27514</v>
      </c>
      <c r="J490" s="17">
        <f t="shared" si="54"/>
        <v>24429</v>
      </c>
      <c r="K490" s="17">
        <f t="shared" si="54"/>
        <v>26608.49</v>
      </c>
      <c r="L490" s="17">
        <f t="shared" si="54"/>
        <v>25118</v>
      </c>
      <c r="M490" s="60">
        <f>ROUND(SUM(M488:M489),5)</f>
        <v>27762</v>
      </c>
      <c r="N490" s="60">
        <f>ROUND(SUM(N488:N489),5)</f>
        <v>30198</v>
      </c>
      <c r="O490" s="60">
        <f>ROUND(SUM(O488:O489),5)</f>
        <v>26733</v>
      </c>
      <c r="P490" s="60">
        <f>ROUND(SUM(P488:P489),5)</f>
        <v>31793</v>
      </c>
      <c r="Q490" s="33"/>
    </row>
    <row r="491" spans="1:17" s="9" customFormat="1" ht="25.5" customHeight="1">
      <c r="A491" s="25"/>
      <c r="B491" s="15"/>
      <c r="C491" s="15" t="s">
        <v>158</v>
      </c>
      <c r="D491" s="16"/>
      <c r="E491" s="17"/>
      <c r="F491" s="17"/>
      <c r="G491" s="17"/>
      <c r="H491" s="17"/>
      <c r="I491" s="29"/>
      <c r="J491" s="29"/>
      <c r="K491" s="29"/>
      <c r="L491" s="43"/>
      <c r="M491" s="60"/>
      <c r="N491" s="60"/>
      <c r="O491" s="60"/>
      <c r="P491" s="72"/>
      <c r="Q491" s="82"/>
    </row>
    <row r="492" spans="1:17" s="9" customFormat="1" ht="15.75">
      <c r="A492" s="25"/>
      <c r="B492" s="15"/>
      <c r="C492" s="15"/>
      <c r="D492" s="16" t="s">
        <v>247</v>
      </c>
      <c r="E492" s="17">
        <v>21549</v>
      </c>
      <c r="F492" s="17">
        <v>25739</v>
      </c>
      <c r="G492" s="17">
        <v>34627.75</v>
      </c>
      <c r="H492" s="17">
        <v>33374.25</v>
      </c>
      <c r="I492" s="29">
        <v>30552</v>
      </c>
      <c r="J492" s="29">
        <v>30972</v>
      </c>
      <c r="K492" s="29">
        <v>33936</v>
      </c>
      <c r="L492" s="29">
        <v>35605</v>
      </c>
      <c r="M492" s="60">
        <v>41053.5</v>
      </c>
      <c r="N492" s="60">
        <v>31807.5</v>
      </c>
      <c r="O492" s="60">
        <v>26255</v>
      </c>
      <c r="P492" s="72">
        <f>SUM(25841+12008+1950)</f>
        <v>39799</v>
      </c>
      <c r="Q492" s="98" t="s">
        <v>603</v>
      </c>
    </row>
    <row r="493" spans="1:17" s="9" customFormat="1" ht="15.75">
      <c r="A493" s="25"/>
      <c r="B493" s="15"/>
      <c r="C493" s="15"/>
      <c r="D493" s="16" t="s">
        <v>248</v>
      </c>
      <c r="E493" s="17">
        <v>1341</v>
      </c>
      <c r="F493" s="17">
        <v>1204</v>
      </c>
      <c r="G493" s="17">
        <v>1481</v>
      </c>
      <c r="H493" s="17">
        <v>1094.97</v>
      </c>
      <c r="I493" s="29">
        <v>1244</v>
      </c>
      <c r="J493" s="29">
        <v>2081.79</v>
      </c>
      <c r="K493" s="29">
        <v>1221</v>
      </c>
      <c r="L493" s="29">
        <v>1301</v>
      </c>
      <c r="M493" s="60">
        <v>1158</v>
      </c>
      <c r="N493" s="60">
        <v>1131</v>
      </c>
      <c r="O493" s="60">
        <v>960</v>
      </c>
      <c r="P493" s="72">
        <f>1272+216</f>
        <v>1488</v>
      </c>
      <c r="Q493" s="82"/>
    </row>
    <row r="494" spans="1:17" s="9" customFormat="1" ht="15.75">
      <c r="A494" s="25"/>
      <c r="B494" s="15"/>
      <c r="C494" s="15"/>
      <c r="D494" s="16" t="s">
        <v>270</v>
      </c>
      <c r="E494" s="17">
        <v>0</v>
      </c>
      <c r="F494" s="17">
        <v>0</v>
      </c>
      <c r="G494" s="17">
        <v>0</v>
      </c>
      <c r="H494" s="17">
        <v>0</v>
      </c>
      <c r="I494" s="29">
        <v>0</v>
      </c>
      <c r="J494" s="29">
        <v>0</v>
      </c>
      <c r="K494" s="29">
        <v>0</v>
      </c>
      <c r="L494" s="29">
        <v>0</v>
      </c>
      <c r="M494" s="60">
        <v>0</v>
      </c>
      <c r="N494" s="60">
        <v>0</v>
      </c>
      <c r="O494" s="60">
        <v>0</v>
      </c>
      <c r="P494" s="72">
        <v>0</v>
      </c>
      <c r="Q494" s="82"/>
    </row>
    <row r="495" spans="1:17" s="9" customFormat="1" ht="15.75">
      <c r="A495" s="25"/>
      <c r="B495" s="15"/>
      <c r="C495" s="15"/>
      <c r="D495" s="16" t="s">
        <v>361</v>
      </c>
      <c r="E495" s="17">
        <v>0</v>
      </c>
      <c r="F495" s="17">
        <v>848</v>
      </c>
      <c r="G495" s="17">
        <v>609.14</v>
      </c>
      <c r="H495" s="17">
        <v>455.24</v>
      </c>
      <c r="I495" s="29">
        <v>408.5</v>
      </c>
      <c r="J495" s="29">
        <v>506.16</v>
      </c>
      <c r="K495" s="29">
        <v>598.12</v>
      </c>
      <c r="L495" s="29">
        <v>661.58</v>
      </c>
      <c r="M495" s="60">
        <v>619</v>
      </c>
      <c r="N495" s="60">
        <v>456</v>
      </c>
      <c r="O495" s="60">
        <v>372</v>
      </c>
      <c r="P495" s="60">
        <v>450</v>
      </c>
      <c r="Q495" s="82"/>
    </row>
    <row r="496" spans="1:17" s="9" customFormat="1" ht="15.75">
      <c r="A496" s="25"/>
      <c r="B496" s="15"/>
      <c r="C496" s="15" t="s">
        <v>159</v>
      </c>
      <c r="D496" s="16"/>
      <c r="E496" s="17">
        <f aca="true" t="shared" si="55" ref="E496:L496">ROUND(SUM(E492:E495),5)</f>
        <v>22890</v>
      </c>
      <c r="F496" s="17">
        <f t="shared" si="55"/>
        <v>27791</v>
      </c>
      <c r="G496" s="17">
        <f t="shared" si="55"/>
        <v>36717.89</v>
      </c>
      <c r="H496" s="17">
        <f t="shared" si="55"/>
        <v>34924.46</v>
      </c>
      <c r="I496" s="17">
        <f t="shared" si="55"/>
        <v>32204.5</v>
      </c>
      <c r="J496" s="17">
        <f t="shared" si="55"/>
        <v>33559.95</v>
      </c>
      <c r="K496" s="17">
        <f t="shared" si="55"/>
        <v>35755.12</v>
      </c>
      <c r="L496" s="17">
        <f t="shared" si="55"/>
        <v>37567.58</v>
      </c>
      <c r="M496" s="60">
        <f>ROUND(SUM(M492:M495),5)</f>
        <v>42830.5</v>
      </c>
      <c r="N496" s="60">
        <f>ROUND(SUM(N492:N495),5)</f>
        <v>33394.5</v>
      </c>
      <c r="O496" s="60">
        <f>ROUND(SUM(O492:O495),5)</f>
        <v>27587</v>
      </c>
      <c r="P496" s="60">
        <f>ROUND(SUM(P492:P495),5)</f>
        <v>41737</v>
      </c>
      <c r="Q496" s="82"/>
    </row>
    <row r="497" spans="1:17" s="9" customFormat="1" ht="25.5" customHeight="1">
      <c r="A497" s="25"/>
      <c r="B497" s="15"/>
      <c r="C497" s="15" t="s">
        <v>160</v>
      </c>
      <c r="D497" s="16"/>
      <c r="E497" s="17"/>
      <c r="F497" s="17"/>
      <c r="G497" s="17"/>
      <c r="H497" s="17"/>
      <c r="I497" s="29"/>
      <c r="J497" s="29"/>
      <c r="K497" s="29"/>
      <c r="L497" s="43"/>
      <c r="M497" s="60"/>
      <c r="N497" s="60"/>
      <c r="O497" s="60"/>
      <c r="P497" s="72"/>
      <c r="Q497" s="82"/>
    </row>
    <row r="498" spans="1:17" s="9" customFormat="1" ht="15.75">
      <c r="A498" s="25"/>
      <c r="B498" s="15"/>
      <c r="C498" s="15"/>
      <c r="D498" s="16" t="s">
        <v>249</v>
      </c>
      <c r="E498" s="17">
        <v>1863.85</v>
      </c>
      <c r="F498" s="17">
        <v>5877.55</v>
      </c>
      <c r="G498" s="17">
        <v>7729.07</v>
      </c>
      <c r="H498" s="17">
        <v>5185.5</v>
      </c>
      <c r="I498" s="29">
        <v>2731.6</v>
      </c>
      <c r="J498" s="29">
        <v>2917.7</v>
      </c>
      <c r="K498" s="29">
        <v>2979.14</v>
      </c>
      <c r="L498" s="29">
        <v>2312.61</v>
      </c>
      <c r="M498" s="60">
        <v>6906.46</v>
      </c>
      <c r="N498" s="60">
        <v>2764.29</v>
      </c>
      <c r="O498" s="60">
        <v>2563.63</v>
      </c>
      <c r="P498" s="72">
        <v>2907</v>
      </c>
      <c r="Q498" s="82" t="s">
        <v>602</v>
      </c>
    </row>
    <row r="499" spans="1:17" s="9" customFormat="1" ht="15.75">
      <c r="A499" s="25"/>
      <c r="B499" s="15"/>
      <c r="C499" s="15" t="s">
        <v>161</v>
      </c>
      <c r="D499" s="16"/>
      <c r="E499" s="17">
        <f>ROUND(SUM(E498:E498),5)</f>
        <v>1863.85</v>
      </c>
      <c r="F499" s="17">
        <f>ROUND(SUM(F498:F498),5)</f>
        <v>5877.55</v>
      </c>
      <c r="G499" s="17">
        <f>ROUND(SUM(G498:G498),5)</f>
        <v>7729.07</v>
      </c>
      <c r="H499" s="17">
        <f>ROUND(SUM(H498:H498),5)</f>
        <v>5185.5</v>
      </c>
      <c r="I499" s="29">
        <v>2731.6</v>
      </c>
      <c r="J499" s="29">
        <v>2917.7</v>
      </c>
      <c r="K499" s="29">
        <v>2979.14</v>
      </c>
      <c r="L499" s="29">
        <v>2312.61</v>
      </c>
      <c r="M499" s="60">
        <v>6906.46</v>
      </c>
      <c r="N499" s="60">
        <v>2764.29</v>
      </c>
      <c r="O499" s="60">
        <v>2563.63</v>
      </c>
      <c r="P499" s="72">
        <v>2907</v>
      </c>
      <c r="Q499" s="82"/>
    </row>
    <row r="500" spans="1:17" s="9" customFormat="1" ht="25.5" customHeight="1">
      <c r="A500" s="25"/>
      <c r="B500" s="15"/>
      <c r="C500" s="15" t="s">
        <v>162</v>
      </c>
      <c r="D500" s="16"/>
      <c r="E500" s="17"/>
      <c r="F500" s="17"/>
      <c r="G500" s="17"/>
      <c r="H500" s="17"/>
      <c r="I500" s="29"/>
      <c r="J500" s="29"/>
      <c r="K500" s="29"/>
      <c r="L500" s="43"/>
      <c r="M500" s="61"/>
      <c r="N500" s="61"/>
      <c r="O500" s="60"/>
      <c r="P500" s="72"/>
      <c r="Q500" s="82"/>
    </row>
    <row r="501" spans="1:17" s="9" customFormat="1" ht="15.75">
      <c r="A501" s="25"/>
      <c r="B501" s="15"/>
      <c r="C501" s="15"/>
      <c r="D501" s="16" t="s">
        <v>163</v>
      </c>
      <c r="E501" s="17">
        <v>3803</v>
      </c>
      <c r="F501" s="17">
        <v>3998</v>
      </c>
      <c r="G501" s="17">
        <v>4099</v>
      </c>
      <c r="H501" s="17">
        <v>4518.97</v>
      </c>
      <c r="I501" s="29">
        <v>5227</v>
      </c>
      <c r="J501" s="29">
        <v>5585.58</v>
      </c>
      <c r="K501" s="29">
        <v>6768</v>
      </c>
      <c r="L501" s="29">
        <v>6622</v>
      </c>
      <c r="M501" s="60">
        <v>6794</v>
      </c>
      <c r="N501" s="60">
        <v>7292</v>
      </c>
      <c r="O501" s="60">
        <v>5968</v>
      </c>
      <c r="P501" s="96">
        <v>7897</v>
      </c>
      <c r="Q501" s="98" t="s">
        <v>599</v>
      </c>
    </row>
    <row r="502" spans="1:17" s="9" customFormat="1" ht="15.75">
      <c r="A502" s="25"/>
      <c r="B502" s="15"/>
      <c r="C502" s="15"/>
      <c r="D502" s="16" t="s">
        <v>164</v>
      </c>
      <c r="E502" s="17">
        <v>3915</v>
      </c>
      <c r="F502" s="17">
        <v>4196</v>
      </c>
      <c r="G502" s="17">
        <v>4956</v>
      </c>
      <c r="H502" s="17">
        <v>5338.29</v>
      </c>
      <c r="I502" s="29">
        <v>5576</v>
      </c>
      <c r="J502" s="29">
        <v>6192.45</v>
      </c>
      <c r="K502" s="29">
        <v>6294</v>
      </c>
      <c r="L502" s="29">
        <v>6672</v>
      </c>
      <c r="M502" s="60">
        <v>7810</v>
      </c>
      <c r="N502" s="60">
        <v>6920</v>
      </c>
      <c r="O502" s="60">
        <v>6074.4</v>
      </c>
      <c r="P502" s="96">
        <v>8038</v>
      </c>
      <c r="Q502" s="97"/>
    </row>
    <row r="503" spans="1:17" s="9" customFormat="1" ht="15.75">
      <c r="A503" s="25"/>
      <c r="B503" s="15"/>
      <c r="C503" s="15"/>
      <c r="D503" s="16" t="s">
        <v>204</v>
      </c>
      <c r="E503" s="17">
        <v>169</v>
      </c>
      <c r="F503" s="17">
        <v>117</v>
      </c>
      <c r="G503" s="17">
        <v>146</v>
      </c>
      <c r="H503" s="17">
        <v>204.02</v>
      </c>
      <c r="I503" s="29">
        <v>201</v>
      </c>
      <c r="J503" s="29">
        <v>185.38</v>
      </c>
      <c r="K503" s="29">
        <v>167</v>
      </c>
      <c r="L503" s="29">
        <v>150</v>
      </c>
      <c r="M503" s="60">
        <v>150</v>
      </c>
      <c r="N503" s="60">
        <v>120</v>
      </c>
      <c r="O503" s="60">
        <v>96</v>
      </c>
      <c r="P503" s="96">
        <v>127</v>
      </c>
      <c r="Q503" s="97"/>
    </row>
    <row r="504" spans="1:17" s="9" customFormat="1" ht="15.75">
      <c r="A504" s="25"/>
      <c r="B504" s="15"/>
      <c r="C504" s="15"/>
      <c r="D504" s="16" t="s">
        <v>225</v>
      </c>
      <c r="E504" s="17">
        <v>0</v>
      </c>
      <c r="F504" s="17">
        <v>0</v>
      </c>
      <c r="G504" s="17">
        <v>0</v>
      </c>
      <c r="H504" s="17">
        <v>0</v>
      </c>
      <c r="I504" s="29">
        <v>0</v>
      </c>
      <c r="J504" s="29">
        <v>0</v>
      </c>
      <c r="K504" s="29">
        <v>0</v>
      </c>
      <c r="L504" s="29">
        <v>0</v>
      </c>
      <c r="M504" s="60">
        <v>0</v>
      </c>
      <c r="N504" s="60">
        <v>0</v>
      </c>
      <c r="O504" s="60">
        <v>0</v>
      </c>
      <c r="P504" s="96">
        <v>0</v>
      </c>
      <c r="Q504" s="97"/>
    </row>
    <row r="505" spans="1:17" s="9" customFormat="1" ht="15.75">
      <c r="A505" s="25"/>
      <c r="B505" s="15"/>
      <c r="C505" s="15"/>
      <c r="D505" s="16" t="s">
        <v>165</v>
      </c>
      <c r="E505" s="17">
        <v>1955</v>
      </c>
      <c r="F505" s="17">
        <v>2402</v>
      </c>
      <c r="G505" s="17">
        <v>2570</v>
      </c>
      <c r="H505" s="17">
        <v>2521</v>
      </c>
      <c r="I505" s="29">
        <v>3295.5</v>
      </c>
      <c r="J505" s="29">
        <v>3216.47</v>
      </c>
      <c r="K505" s="29">
        <v>2949</v>
      </c>
      <c r="L505" s="29">
        <v>2940</v>
      </c>
      <c r="M505" s="60">
        <v>2943</v>
      </c>
      <c r="N505" s="60">
        <v>2783</v>
      </c>
      <c r="O505" s="60">
        <v>2397.15</v>
      </c>
      <c r="P505" s="96">
        <v>3151</v>
      </c>
      <c r="Q505" s="97"/>
    </row>
    <row r="506" spans="1:17" s="9" customFormat="1" ht="15.75">
      <c r="A506" s="25"/>
      <c r="B506" s="15"/>
      <c r="C506" s="15"/>
      <c r="D506" s="16" t="s">
        <v>166</v>
      </c>
      <c r="E506" s="17">
        <v>5851</v>
      </c>
      <c r="F506" s="17">
        <v>5992</v>
      </c>
      <c r="G506" s="17">
        <v>7087</v>
      </c>
      <c r="H506" s="17">
        <v>7883.71</v>
      </c>
      <c r="I506" s="29">
        <v>8468</v>
      </c>
      <c r="J506" s="29">
        <v>5856.42</v>
      </c>
      <c r="K506" s="29">
        <v>6459</v>
      </c>
      <c r="L506" s="29">
        <v>6567</v>
      </c>
      <c r="M506" s="60">
        <v>5939</v>
      </c>
      <c r="N506" s="60">
        <v>6310</v>
      </c>
      <c r="O506" s="60">
        <v>5155.2</v>
      </c>
      <c r="P506" s="96">
        <v>6831</v>
      </c>
      <c r="Q506" s="97"/>
    </row>
    <row r="507" spans="1:17" s="9" customFormat="1" ht="15.75">
      <c r="A507" s="25"/>
      <c r="B507" s="15"/>
      <c r="C507" s="15"/>
      <c r="D507" s="16" t="s">
        <v>332</v>
      </c>
      <c r="E507" s="17">
        <v>2958</v>
      </c>
      <c r="F507" s="17">
        <v>2958</v>
      </c>
      <c r="G507" s="17">
        <v>2976</v>
      </c>
      <c r="H507" s="17">
        <v>3124.99</v>
      </c>
      <c r="I507" s="29">
        <v>5411.5</v>
      </c>
      <c r="J507" s="29">
        <v>3304.49</v>
      </c>
      <c r="K507" s="29">
        <v>3367</v>
      </c>
      <c r="L507" s="29">
        <v>3178</v>
      </c>
      <c r="M507" s="60">
        <v>3178</v>
      </c>
      <c r="N507" s="60">
        <v>3513</v>
      </c>
      <c r="O507" s="60">
        <v>3524.8</v>
      </c>
      <c r="P507" s="96">
        <v>4660</v>
      </c>
      <c r="Q507" s="97"/>
    </row>
    <row r="508" spans="1:17" s="9" customFormat="1" ht="15.75">
      <c r="A508" s="25"/>
      <c r="B508" s="15"/>
      <c r="C508" s="15"/>
      <c r="D508" s="16" t="s">
        <v>333</v>
      </c>
      <c r="E508" s="17">
        <v>2599</v>
      </c>
      <c r="F508" s="17">
        <v>2599</v>
      </c>
      <c r="G508" s="17">
        <v>2165</v>
      </c>
      <c r="H508" s="17">
        <v>1559.02</v>
      </c>
      <c r="I508" s="29">
        <v>1560</v>
      </c>
      <c r="J508" s="29">
        <v>1584.68</v>
      </c>
      <c r="K508" s="29">
        <v>1385</v>
      </c>
      <c r="L508" s="29">
        <v>1241</v>
      </c>
      <c r="M508" s="60">
        <v>1039</v>
      </c>
      <c r="N508" s="60">
        <v>878</v>
      </c>
      <c r="O508" s="60">
        <v>944.8</v>
      </c>
      <c r="P508" s="96">
        <v>1241</v>
      </c>
      <c r="Q508" s="97"/>
    </row>
    <row r="509" spans="1:17" s="9" customFormat="1" ht="15.75">
      <c r="A509" s="25"/>
      <c r="B509" s="15"/>
      <c r="C509" s="15"/>
      <c r="D509" s="16" t="s">
        <v>167</v>
      </c>
      <c r="E509" s="17">
        <v>2577</v>
      </c>
      <c r="F509" s="17">
        <v>2534</v>
      </c>
      <c r="G509" s="17">
        <v>2499</v>
      </c>
      <c r="H509" s="17">
        <v>2394.03</v>
      </c>
      <c r="I509" s="29">
        <v>2504</v>
      </c>
      <c r="J509" s="29">
        <v>2512.14</v>
      </c>
      <c r="K509" s="29">
        <v>2419</v>
      </c>
      <c r="L509" s="29">
        <v>2363</v>
      </c>
      <c r="M509" s="60">
        <v>2321</v>
      </c>
      <c r="N509" s="60">
        <v>2280</v>
      </c>
      <c r="O509" s="60">
        <v>2102.4</v>
      </c>
      <c r="P509" s="96">
        <v>2775</v>
      </c>
      <c r="Q509" s="97"/>
    </row>
    <row r="510" spans="1:17" s="9" customFormat="1" ht="15.75">
      <c r="A510" s="25"/>
      <c r="B510" s="15"/>
      <c r="C510" s="15"/>
      <c r="D510" s="16" t="s">
        <v>531</v>
      </c>
      <c r="E510" s="17"/>
      <c r="F510" s="17"/>
      <c r="G510" s="17"/>
      <c r="H510" s="17"/>
      <c r="I510" s="29">
        <v>0</v>
      </c>
      <c r="J510" s="29">
        <v>0</v>
      </c>
      <c r="K510" s="29">
        <v>0</v>
      </c>
      <c r="L510" s="29">
        <v>0</v>
      </c>
      <c r="M510" s="60">
        <v>1999</v>
      </c>
      <c r="N510" s="60">
        <v>2248</v>
      </c>
      <c r="O510" s="60">
        <v>1148.5</v>
      </c>
      <c r="P510" s="96">
        <v>1378</v>
      </c>
      <c r="Q510" s="97"/>
    </row>
    <row r="511" spans="1:17" s="9" customFormat="1" ht="15.75">
      <c r="A511" s="25"/>
      <c r="B511" s="15"/>
      <c r="C511" s="15"/>
      <c r="D511" s="16" t="s">
        <v>168</v>
      </c>
      <c r="E511" s="17">
        <v>248</v>
      </c>
      <c r="F511" s="17">
        <v>243</v>
      </c>
      <c r="G511" s="17">
        <v>243</v>
      </c>
      <c r="H511" s="17">
        <v>243</v>
      </c>
      <c r="I511" s="29">
        <v>283</v>
      </c>
      <c r="J511" s="29">
        <v>554</v>
      </c>
      <c r="K511" s="29">
        <v>1667.24</v>
      </c>
      <c r="L511" s="29">
        <v>1224.64</v>
      </c>
      <c r="M511" s="60">
        <v>1443.58</v>
      </c>
      <c r="N511" s="60">
        <v>1815.71</v>
      </c>
      <c r="O511" s="60">
        <v>2694.37</v>
      </c>
      <c r="P511" s="96">
        <v>3000</v>
      </c>
      <c r="Q511" s="97"/>
    </row>
    <row r="512" spans="1:17" s="9" customFormat="1" ht="15.75">
      <c r="A512" s="25"/>
      <c r="B512" s="15"/>
      <c r="C512" s="15"/>
      <c r="D512" s="16" t="s">
        <v>226</v>
      </c>
      <c r="E512" s="17">
        <v>250</v>
      </c>
      <c r="F512" s="17">
        <v>250</v>
      </c>
      <c r="G512" s="17">
        <v>250</v>
      </c>
      <c r="H512" s="17">
        <v>250</v>
      </c>
      <c r="I512" s="29">
        <v>250</v>
      </c>
      <c r="J512" s="29">
        <v>300</v>
      </c>
      <c r="K512" s="29">
        <v>300</v>
      </c>
      <c r="L512" s="29">
        <v>300</v>
      </c>
      <c r="M512" s="60">
        <v>330</v>
      </c>
      <c r="N512" s="60">
        <v>175</v>
      </c>
      <c r="O512" s="60">
        <v>175</v>
      </c>
      <c r="P512" s="96">
        <v>175</v>
      </c>
      <c r="Q512" s="97"/>
    </row>
    <row r="513" spans="1:17" s="9" customFormat="1" ht="15.75">
      <c r="A513" s="25"/>
      <c r="B513" s="15"/>
      <c r="C513" s="15"/>
      <c r="D513" s="16" t="s">
        <v>426</v>
      </c>
      <c r="E513" s="17">
        <v>0</v>
      </c>
      <c r="F513" s="17">
        <v>0</v>
      </c>
      <c r="G513" s="17">
        <v>0</v>
      </c>
      <c r="H513" s="17">
        <v>200</v>
      </c>
      <c r="I513" s="32">
        <v>0</v>
      </c>
      <c r="J513" s="29">
        <v>0</v>
      </c>
      <c r="K513" s="29">
        <v>0</v>
      </c>
      <c r="L513" s="29">
        <v>0</v>
      </c>
      <c r="M513" s="60">
        <v>0</v>
      </c>
      <c r="N513" s="60">
        <v>2050</v>
      </c>
      <c r="O513" s="60">
        <v>0</v>
      </c>
      <c r="P513" s="72">
        <v>0</v>
      </c>
      <c r="Q513" s="82" t="s">
        <v>552</v>
      </c>
    </row>
    <row r="514" spans="1:17" s="9" customFormat="1" ht="15.75">
      <c r="A514" s="25"/>
      <c r="B514" s="15"/>
      <c r="C514" s="15"/>
      <c r="D514" s="16" t="s">
        <v>425</v>
      </c>
      <c r="E514" s="17">
        <v>1300</v>
      </c>
      <c r="F514" s="17">
        <v>0</v>
      </c>
      <c r="G514" s="17">
        <v>0</v>
      </c>
      <c r="H514" s="17">
        <v>0</v>
      </c>
      <c r="I514" s="29">
        <v>0</v>
      </c>
      <c r="J514" s="29">
        <v>0</v>
      </c>
      <c r="K514" s="29">
        <v>0</v>
      </c>
      <c r="L514" s="29">
        <v>0</v>
      </c>
      <c r="M514" s="60">
        <v>0</v>
      </c>
      <c r="N514" s="60">
        <v>0</v>
      </c>
      <c r="O514" s="60">
        <v>0</v>
      </c>
      <c r="P514" s="72">
        <v>0</v>
      </c>
      <c r="Q514" s="70"/>
    </row>
    <row r="515" spans="1:17" s="9" customFormat="1" ht="15.75">
      <c r="A515" s="25"/>
      <c r="B515" s="15"/>
      <c r="C515" s="15"/>
      <c r="D515" s="16" t="s">
        <v>381</v>
      </c>
      <c r="E515" s="17">
        <v>0</v>
      </c>
      <c r="F515" s="17">
        <v>0</v>
      </c>
      <c r="G515" s="17">
        <v>128</v>
      </c>
      <c r="H515" s="17">
        <v>0</v>
      </c>
      <c r="I515" s="29">
        <v>0</v>
      </c>
      <c r="J515" s="29">
        <v>0</v>
      </c>
      <c r="K515" s="29">
        <v>0</v>
      </c>
      <c r="L515" s="29">
        <v>0</v>
      </c>
      <c r="M515" s="60">
        <v>0</v>
      </c>
      <c r="N515" s="60">
        <v>0</v>
      </c>
      <c r="O515" s="60">
        <v>0</v>
      </c>
      <c r="P515" s="72">
        <v>0</v>
      </c>
      <c r="Q515" s="70"/>
    </row>
    <row r="516" spans="1:17" s="9" customFormat="1" ht="15.75">
      <c r="A516" s="25"/>
      <c r="B516" s="15"/>
      <c r="C516" s="15"/>
      <c r="D516" s="16" t="s">
        <v>501</v>
      </c>
      <c r="E516" s="17"/>
      <c r="F516" s="17"/>
      <c r="G516" s="17">
        <v>0</v>
      </c>
      <c r="H516" s="17">
        <v>0</v>
      </c>
      <c r="I516" s="29">
        <v>0</v>
      </c>
      <c r="J516" s="29">
        <v>0</v>
      </c>
      <c r="K516" s="29">
        <v>0</v>
      </c>
      <c r="L516" s="29">
        <v>0</v>
      </c>
      <c r="M516" s="60">
        <v>0</v>
      </c>
      <c r="N516" s="60">
        <v>0</v>
      </c>
      <c r="O516" s="60">
        <v>0</v>
      </c>
      <c r="P516" s="72">
        <v>0</v>
      </c>
      <c r="Q516" s="70"/>
    </row>
    <row r="517" spans="1:17" s="9" customFormat="1" ht="15.75">
      <c r="A517" s="25"/>
      <c r="B517" s="15"/>
      <c r="C517" s="15" t="s">
        <v>169</v>
      </c>
      <c r="D517" s="16"/>
      <c r="E517" s="17">
        <f>ROUND(SUM(E501:E515),5)</f>
        <v>25625</v>
      </c>
      <c r="F517" s="17">
        <f>ROUND(SUM(F501:F515),5)</f>
        <v>25289</v>
      </c>
      <c r="G517" s="17">
        <f aca="true" t="shared" si="56" ref="G517:L517">ROUND(SUM(G501:G516),5)</f>
        <v>27119</v>
      </c>
      <c r="H517" s="17">
        <f t="shared" si="56"/>
        <v>28237.03</v>
      </c>
      <c r="I517" s="17">
        <f t="shared" si="56"/>
        <v>32776</v>
      </c>
      <c r="J517" s="17">
        <f t="shared" si="56"/>
        <v>29291.61</v>
      </c>
      <c r="K517" s="17">
        <f t="shared" si="56"/>
        <v>31775.24</v>
      </c>
      <c r="L517" s="17">
        <f t="shared" si="56"/>
        <v>31257.64</v>
      </c>
      <c r="M517" s="60">
        <f>ROUND(SUM(M501:M516),5)</f>
        <v>33946.58</v>
      </c>
      <c r="N517" s="60">
        <f>ROUND(SUM(N501:N516),5)</f>
        <v>36384.71</v>
      </c>
      <c r="O517" s="60">
        <f>ROUND(SUM(O501:O516),5)</f>
        <v>30280.62</v>
      </c>
      <c r="P517" s="60">
        <f>ROUND(SUM(P501:P516),5)</f>
        <v>39273</v>
      </c>
      <c r="Q517" s="70"/>
    </row>
    <row r="518" spans="1:17" s="9" customFormat="1" ht="25.5" customHeight="1">
      <c r="A518" s="25"/>
      <c r="B518" s="15"/>
      <c r="C518" s="15" t="s">
        <v>170</v>
      </c>
      <c r="D518" s="16"/>
      <c r="E518" s="17"/>
      <c r="F518" s="17"/>
      <c r="G518" s="17"/>
      <c r="H518" s="17"/>
      <c r="I518" s="29"/>
      <c r="J518" s="17"/>
      <c r="K518" s="17"/>
      <c r="L518" s="43"/>
      <c r="M518" s="60"/>
      <c r="N518" s="60"/>
      <c r="O518" s="60"/>
      <c r="P518" s="72"/>
      <c r="Q518" s="70"/>
    </row>
    <row r="519" spans="1:17" s="9" customFormat="1" ht="15.75">
      <c r="A519" s="25"/>
      <c r="B519" s="15"/>
      <c r="C519" s="15"/>
      <c r="D519" s="16" t="s">
        <v>273</v>
      </c>
      <c r="E519" s="29">
        <v>38022.67</v>
      </c>
      <c r="F519" s="29">
        <v>35941.05</v>
      </c>
      <c r="G519" s="29">
        <v>39746.23</v>
      </c>
      <c r="H519" s="29">
        <v>47627.94</v>
      </c>
      <c r="I519" s="29">
        <v>46754.45</v>
      </c>
      <c r="J519" s="29">
        <v>60817.85</v>
      </c>
      <c r="K519" s="29">
        <v>58077.31</v>
      </c>
      <c r="L519" s="29">
        <v>44900.76</v>
      </c>
      <c r="M519" s="60">
        <v>52871.64</v>
      </c>
      <c r="N519" s="60">
        <v>54063.74</v>
      </c>
      <c r="O519" s="60">
        <v>43795.66</v>
      </c>
      <c r="P519" s="72">
        <v>51362</v>
      </c>
      <c r="Q519" s="33"/>
    </row>
    <row r="520" spans="1:17" s="9" customFormat="1" ht="15.75">
      <c r="A520" s="25"/>
      <c r="B520" s="15"/>
      <c r="C520" s="15"/>
      <c r="D520" s="16" t="s">
        <v>303</v>
      </c>
      <c r="E520" s="29">
        <v>5150.62</v>
      </c>
      <c r="F520" s="29">
        <v>4868.22</v>
      </c>
      <c r="G520" s="29">
        <v>5161.06</v>
      </c>
      <c r="H520" s="29">
        <v>5896.47</v>
      </c>
      <c r="I520" s="29">
        <v>6811.72</v>
      </c>
      <c r="J520" s="29">
        <v>8936.13</v>
      </c>
      <c r="K520" s="29">
        <v>9121.62</v>
      </c>
      <c r="L520" s="29">
        <v>21531.75</v>
      </c>
      <c r="M520" s="60">
        <v>15706.61</v>
      </c>
      <c r="N520" s="60">
        <v>10622.13</v>
      </c>
      <c r="O520" s="60">
        <v>8988.9</v>
      </c>
      <c r="P520" s="72">
        <v>10654</v>
      </c>
      <c r="Q520" s="33"/>
    </row>
    <row r="521" spans="1:17" s="9" customFormat="1" ht="15.75">
      <c r="A521" s="25"/>
      <c r="B521" s="15"/>
      <c r="C521" s="15"/>
      <c r="D521" s="16" t="s">
        <v>526</v>
      </c>
      <c r="E521" s="29">
        <v>1915.11</v>
      </c>
      <c r="F521" s="29">
        <v>627.6</v>
      </c>
      <c r="G521" s="29">
        <v>0</v>
      </c>
      <c r="H521" s="29">
        <v>639.47</v>
      </c>
      <c r="I521" s="29">
        <v>0</v>
      </c>
      <c r="J521" s="29">
        <v>0</v>
      </c>
      <c r="K521" s="29">
        <v>0</v>
      </c>
      <c r="L521" s="29">
        <v>4448.05</v>
      </c>
      <c r="M521" s="60">
        <v>1418.77</v>
      </c>
      <c r="N521" s="60">
        <v>0</v>
      </c>
      <c r="O521" s="60">
        <v>4025.96</v>
      </c>
      <c r="P521" s="72">
        <v>12285</v>
      </c>
      <c r="Q521" s="33"/>
    </row>
    <row r="522" spans="1:17" s="9" customFormat="1" ht="15.75">
      <c r="A522" s="25"/>
      <c r="B522" s="15"/>
      <c r="C522" s="15"/>
      <c r="D522" s="16" t="s">
        <v>272</v>
      </c>
      <c r="E522" s="29">
        <v>25688.24</v>
      </c>
      <c r="F522" s="29">
        <v>28454.59</v>
      </c>
      <c r="G522" s="29">
        <v>20401.31</v>
      </c>
      <c r="H522" s="29">
        <v>23176.53</v>
      </c>
      <c r="I522" s="29">
        <v>20497.5</v>
      </c>
      <c r="J522" s="29">
        <v>30046.26</v>
      </c>
      <c r="K522" s="29">
        <v>30579.55</v>
      </c>
      <c r="L522" s="29">
        <v>33268.44</v>
      </c>
      <c r="M522" s="60">
        <v>34724.04</v>
      </c>
      <c r="N522" s="60">
        <v>36907.37</v>
      </c>
      <c r="O522" s="60">
        <v>31235</v>
      </c>
      <c r="P522" s="72">
        <f>37868+13361</f>
        <v>51229</v>
      </c>
      <c r="Q522" s="82" t="s">
        <v>604</v>
      </c>
    </row>
    <row r="523" spans="1:17" s="9" customFormat="1" ht="15.75">
      <c r="A523" s="25"/>
      <c r="B523" s="15"/>
      <c r="C523" s="15"/>
      <c r="D523" s="16" t="s">
        <v>274</v>
      </c>
      <c r="E523" s="29">
        <v>9476.62</v>
      </c>
      <c r="F523" s="29">
        <v>8749.26</v>
      </c>
      <c r="G523" s="29">
        <v>4670</v>
      </c>
      <c r="H523" s="29">
        <v>5724.12</v>
      </c>
      <c r="I523" s="29">
        <v>4884.88</v>
      </c>
      <c r="J523" s="29">
        <v>8740.3</v>
      </c>
      <c r="K523" s="29">
        <v>9070.23</v>
      </c>
      <c r="L523" s="29">
        <v>23545.17</v>
      </c>
      <c r="M523" s="60">
        <v>23462.49</v>
      </c>
      <c r="N523" s="60">
        <v>8948.16</v>
      </c>
      <c r="O523" s="60">
        <v>8988.9</v>
      </c>
      <c r="P523" s="72">
        <v>10654</v>
      </c>
      <c r="Q523" s="33"/>
    </row>
    <row r="524" spans="1:17" s="9" customFormat="1" ht="15.75">
      <c r="A524" s="25"/>
      <c r="B524" s="15"/>
      <c r="C524" s="15"/>
      <c r="D524" s="16" t="s">
        <v>275</v>
      </c>
      <c r="E524" s="29">
        <v>5150.62</v>
      </c>
      <c r="F524" s="29">
        <v>4868.22</v>
      </c>
      <c r="G524" s="29">
        <v>5161.06</v>
      </c>
      <c r="H524" s="29">
        <v>5949.46</v>
      </c>
      <c r="I524" s="29">
        <v>7400.052</v>
      </c>
      <c r="J524" s="29">
        <v>8960.11</v>
      </c>
      <c r="K524" s="29">
        <v>9122.34</v>
      </c>
      <c r="L524" s="29">
        <v>9826.84</v>
      </c>
      <c r="M524" s="60">
        <v>10182.51</v>
      </c>
      <c r="N524" s="60">
        <v>10622.13</v>
      </c>
      <c r="O524" s="60">
        <v>8988.9</v>
      </c>
      <c r="P524" s="72">
        <v>10654</v>
      </c>
      <c r="Q524" s="33"/>
    </row>
    <row r="525" spans="1:17" s="9" customFormat="1" ht="15.75">
      <c r="A525" s="25"/>
      <c r="B525" s="15"/>
      <c r="C525" s="15"/>
      <c r="D525" s="16" t="s">
        <v>171</v>
      </c>
      <c r="E525" s="29">
        <v>13759.4</v>
      </c>
      <c r="F525" s="29">
        <v>14242.92</v>
      </c>
      <c r="G525" s="29">
        <v>17511.27</v>
      </c>
      <c r="H525" s="29">
        <v>12910.01</v>
      </c>
      <c r="I525" s="29">
        <v>15346.17</v>
      </c>
      <c r="J525" s="29">
        <v>13961.46</v>
      </c>
      <c r="K525" s="29">
        <v>13234.85</v>
      </c>
      <c r="L525" s="29">
        <v>11497</v>
      </c>
      <c r="M525" s="60">
        <v>11838.92</v>
      </c>
      <c r="N525" s="60">
        <v>13979.9</v>
      </c>
      <c r="O525" s="60">
        <v>9689.91</v>
      </c>
      <c r="P525" s="72">
        <f>SUM((20*1.03)*184)+((17.97*1.03)*240)+((17.5*1.03)*144)</f>
        <v>10828.184000000001</v>
      </c>
      <c r="Q525" s="82" t="s">
        <v>598</v>
      </c>
    </row>
    <row r="526" spans="1:17" s="9" customFormat="1" ht="15.75">
      <c r="A526" s="25"/>
      <c r="B526" s="15"/>
      <c r="C526" s="15"/>
      <c r="D526" s="16" t="s">
        <v>267</v>
      </c>
      <c r="E526" s="29">
        <v>2954.39</v>
      </c>
      <c r="F526" s="29">
        <v>2793.34</v>
      </c>
      <c r="G526" s="29">
        <v>3467.22</v>
      </c>
      <c r="H526" s="29">
        <v>2903.78</v>
      </c>
      <c r="I526" s="29">
        <v>3184.7</v>
      </c>
      <c r="J526" s="29">
        <v>2741.31</v>
      </c>
      <c r="K526" s="29">
        <v>3662.14</v>
      </c>
      <c r="L526" s="29">
        <v>4499.95</v>
      </c>
      <c r="M526" s="60">
        <v>3904.74</v>
      </c>
      <c r="N526" s="60">
        <v>3623.78</v>
      </c>
      <c r="O526" s="60">
        <v>3600.79</v>
      </c>
      <c r="P526" s="72">
        <f>((22.64*1.03)*210)</f>
        <v>4897.032</v>
      </c>
      <c r="Q526" s="33"/>
    </row>
    <row r="527" spans="1:17" s="9" customFormat="1" ht="15.75">
      <c r="A527" s="25"/>
      <c r="B527" s="15"/>
      <c r="C527" s="15"/>
      <c r="D527" s="16" t="s">
        <v>268</v>
      </c>
      <c r="E527" s="29">
        <v>15710.67</v>
      </c>
      <c r="F527" s="29">
        <v>20990.77</v>
      </c>
      <c r="G527" s="29">
        <v>28205.41</v>
      </c>
      <c r="H527" s="29">
        <v>13233</v>
      </c>
      <c r="I527" s="29">
        <v>20265.92</v>
      </c>
      <c r="J527" s="29">
        <v>13856.97</v>
      </c>
      <c r="K527" s="29">
        <v>15409.27</v>
      </c>
      <c r="L527" s="29">
        <v>26883.69</v>
      </c>
      <c r="M527" s="60">
        <v>11907.03</v>
      </c>
      <c r="N527" s="60">
        <v>17927.53</v>
      </c>
      <c r="O527" s="60">
        <v>20347.5</v>
      </c>
      <c r="P527" s="72">
        <v>19992</v>
      </c>
      <c r="Q527" s="33"/>
    </row>
    <row r="528" spans="1:17" s="9" customFormat="1" ht="15.75">
      <c r="A528" s="25"/>
      <c r="B528" s="15"/>
      <c r="C528" s="15"/>
      <c r="D528" s="16" t="s">
        <v>266</v>
      </c>
      <c r="E528" s="29">
        <v>3055.79</v>
      </c>
      <c r="F528" s="29">
        <v>2881.56</v>
      </c>
      <c r="G528" s="29">
        <v>1031.55</v>
      </c>
      <c r="H528" s="29">
        <v>2229.79</v>
      </c>
      <c r="I528" s="29">
        <v>2699.22</v>
      </c>
      <c r="J528" s="29">
        <v>2953.24</v>
      </c>
      <c r="K528" s="29">
        <v>3571.1</v>
      </c>
      <c r="L528" s="29">
        <v>3937.83</v>
      </c>
      <c r="M528" s="60">
        <v>3679.53</v>
      </c>
      <c r="N528" s="60">
        <v>3418</v>
      </c>
      <c r="O528" s="60">
        <v>3374</v>
      </c>
      <c r="P528" s="72">
        <f>((23.21*1.03)*184)</f>
        <v>4398.7592</v>
      </c>
      <c r="Q528" s="33"/>
    </row>
    <row r="529" spans="1:17" s="9" customFormat="1" ht="15.75">
      <c r="A529" s="25"/>
      <c r="B529" s="15"/>
      <c r="C529" s="15"/>
      <c r="D529" s="16" t="s">
        <v>304</v>
      </c>
      <c r="E529" s="29">
        <v>1335.36</v>
      </c>
      <c r="F529" s="29">
        <v>1542.03</v>
      </c>
      <c r="G529" s="29">
        <v>2224.32</v>
      </c>
      <c r="H529" s="29">
        <v>2354.12</v>
      </c>
      <c r="I529" s="29">
        <v>3029.95</v>
      </c>
      <c r="J529" s="29">
        <v>2376.02</v>
      </c>
      <c r="K529" s="29">
        <v>3006.45</v>
      </c>
      <c r="L529" s="29">
        <v>3025.92</v>
      </c>
      <c r="M529" s="60">
        <v>3323.11</v>
      </c>
      <c r="N529" s="60">
        <v>3001.55</v>
      </c>
      <c r="O529" s="60">
        <v>3341.25</v>
      </c>
      <c r="P529" s="72">
        <f>((17.82*1.03)*210)</f>
        <v>3854.4660000000003</v>
      </c>
      <c r="Q529" s="33"/>
    </row>
    <row r="530" spans="1:17" s="9" customFormat="1" ht="15.75">
      <c r="A530" s="25"/>
      <c r="B530" s="15"/>
      <c r="C530" s="15"/>
      <c r="D530" s="16" t="s">
        <v>213</v>
      </c>
      <c r="E530" s="29">
        <v>2419.32</v>
      </c>
      <c r="F530" s="29">
        <v>2600.91</v>
      </c>
      <c r="G530" s="29">
        <v>1691</v>
      </c>
      <c r="H530" s="29">
        <v>3033.78</v>
      </c>
      <c r="I530" s="29">
        <v>2940.81</v>
      </c>
      <c r="J530" s="29">
        <v>3075.17</v>
      </c>
      <c r="K530" s="29">
        <v>3227.4</v>
      </c>
      <c r="L530" s="29">
        <v>3829.12</v>
      </c>
      <c r="M530" s="60">
        <v>3934.02</v>
      </c>
      <c r="N530" s="60">
        <v>4172.72</v>
      </c>
      <c r="O530" s="60">
        <v>3642.59</v>
      </c>
      <c r="P530" s="96">
        <f>5000+300</f>
        <v>5300</v>
      </c>
      <c r="Q530" s="33"/>
    </row>
    <row r="531" spans="1:17" s="9" customFormat="1" ht="15.75">
      <c r="A531" s="25"/>
      <c r="B531" s="15"/>
      <c r="C531" s="15"/>
      <c r="D531" s="16" t="s">
        <v>382</v>
      </c>
      <c r="E531" s="29">
        <v>0</v>
      </c>
      <c r="F531" s="29">
        <v>0</v>
      </c>
      <c r="G531" s="29">
        <v>2932.8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60">
        <v>0</v>
      </c>
      <c r="N531" s="60">
        <v>0</v>
      </c>
      <c r="O531" s="60">
        <v>0</v>
      </c>
      <c r="P531" s="96">
        <v>0</v>
      </c>
      <c r="Q531" s="33"/>
    </row>
    <row r="532" spans="1:17" s="9" customFormat="1" ht="15.75">
      <c r="A532" s="25"/>
      <c r="B532" s="15"/>
      <c r="C532" s="15"/>
      <c r="D532" s="16" t="s">
        <v>314</v>
      </c>
      <c r="E532" s="29">
        <v>4452.73</v>
      </c>
      <c r="F532" s="29">
        <v>5484.42</v>
      </c>
      <c r="G532" s="29">
        <v>6629.93</v>
      </c>
      <c r="H532" s="29">
        <v>4736.46</v>
      </c>
      <c r="I532" s="29">
        <v>6498.01</v>
      </c>
      <c r="J532" s="29">
        <v>9360</v>
      </c>
      <c r="K532" s="29">
        <v>5949.02</v>
      </c>
      <c r="L532" s="29">
        <v>9505.83</v>
      </c>
      <c r="M532" s="60">
        <v>8556.52</v>
      </c>
      <c r="N532" s="60">
        <v>7584.05</v>
      </c>
      <c r="O532" s="60">
        <v>5432.26</v>
      </c>
      <c r="P532" s="96">
        <v>7500</v>
      </c>
      <c r="Q532" s="82" t="s">
        <v>605</v>
      </c>
    </row>
    <row r="533" spans="1:17" s="9" customFormat="1" ht="15.75">
      <c r="A533" s="25"/>
      <c r="B533" s="15"/>
      <c r="C533" s="15"/>
      <c r="D533" s="16" t="s">
        <v>390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60">
        <v>0</v>
      </c>
      <c r="N533" s="60">
        <v>0</v>
      </c>
      <c r="O533" s="60">
        <v>0</v>
      </c>
      <c r="P533" s="96">
        <v>0</v>
      </c>
      <c r="Q533" s="33"/>
    </row>
    <row r="534" spans="1:17" s="9" customFormat="1" ht="15.75">
      <c r="A534" s="25"/>
      <c r="B534" s="15"/>
      <c r="C534" s="15"/>
      <c r="D534" s="16" t="s">
        <v>205</v>
      </c>
      <c r="E534" s="29">
        <v>22852.93</v>
      </c>
      <c r="F534" s="29">
        <v>22239.77</v>
      </c>
      <c r="G534" s="29">
        <v>21127.06</v>
      </c>
      <c r="H534" s="29">
        <v>20976.26</v>
      </c>
      <c r="I534" s="29">
        <v>21997.36</v>
      </c>
      <c r="J534" s="29">
        <v>21427.51</v>
      </c>
      <c r="K534" s="29">
        <v>21019.24</v>
      </c>
      <c r="L534" s="29">
        <v>20389.93</v>
      </c>
      <c r="M534" s="60">
        <v>21343.27</v>
      </c>
      <c r="N534" s="60">
        <v>22847.74</v>
      </c>
      <c r="O534" s="60">
        <v>20997.92</v>
      </c>
      <c r="P534" s="96">
        <f>440646*0.062</f>
        <v>27320.052</v>
      </c>
      <c r="Q534" s="33"/>
    </row>
    <row r="535" spans="1:17" s="9" customFormat="1" ht="15.75">
      <c r="A535" s="25"/>
      <c r="B535" s="15"/>
      <c r="C535" s="15"/>
      <c r="D535" s="16" t="s">
        <v>206</v>
      </c>
      <c r="E535" s="29">
        <v>5344.63</v>
      </c>
      <c r="F535" s="29">
        <v>5201.25</v>
      </c>
      <c r="G535" s="29">
        <v>4941</v>
      </c>
      <c r="H535" s="29">
        <v>4905.72</v>
      </c>
      <c r="I535" s="29">
        <v>5144.55</v>
      </c>
      <c r="J535" s="29">
        <v>5011.26</v>
      </c>
      <c r="K535" s="29">
        <v>4915.8</v>
      </c>
      <c r="L535" s="29">
        <v>4768.63</v>
      </c>
      <c r="M535" s="60">
        <v>4991.57</v>
      </c>
      <c r="N535" s="60">
        <v>5343.43</v>
      </c>
      <c r="O535" s="60">
        <v>4910.8</v>
      </c>
      <c r="P535" s="96">
        <f>440646*0.0145</f>
        <v>6389.367</v>
      </c>
      <c r="Q535" s="33"/>
    </row>
    <row r="536" spans="1:17" s="9" customFormat="1" ht="15.75">
      <c r="A536" s="25"/>
      <c r="B536" s="49"/>
      <c r="C536" s="15"/>
      <c r="D536" s="16" t="s">
        <v>427</v>
      </c>
      <c r="E536" s="29">
        <v>1.1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0.05</v>
      </c>
      <c r="L536" s="29">
        <v>0</v>
      </c>
      <c r="M536" s="60">
        <v>0.25</v>
      </c>
      <c r="N536" s="60">
        <v>0.35</v>
      </c>
      <c r="O536" s="60">
        <v>0.15</v>
      </c>
      <c r="P536" s="72">
        <v>0</v>
      </c>
      <c r="Q536" s="33"/>
    </row>
    <row r="537" spans="1:17" s="9" customFormat="1" ht="15.75">
      <c r="A537" s="25"/>
      <c r="B537" s="49"/>
      <c r="C537" s="15"/>
      <c r="D537" s="16" t="s">
        <v>515</v>
      </c>
      <c r="E537" s="29"/>
      <c r="F537" s="29"/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60">
        <v>0</v>
      </c>
      <c r="N537" s="60">
        <v>0</v>
      </c>
      <c r="O537" s="60">
        <v>0</v>
      </c>
      <c r="P537" s="72">
        <v>0</v>
      </c>
      <c r="Q537" s="33"/>
    </row>
    <row r="538" spans="1:17" s="9" customFormat="1" ht="15.75">
      <c r="A538" s="25"/>
      <c r="B538" s="15"/>
      <c r="C538" s="15" t="s">
        <v>172</v>
      </c>
      <c r="D538" s="16"/>
      <c r="E538" s="17">
        <f>ROUND(SUM(E519:E536),5)</f>
        <v>157290.2</v>
      </c>
      <c r="F538" s="17">
        <f>ROUND(SUM(F519:F536),5)</f>
        <v>161485.91</v>
      </c>
      <c r="G538" s="17">
        <f aca="true" t="shared" si="57" ref="G538:L538">ROUND(SUM(G519:G537),5)</f>
        <v>164901.22</v>
      </c>
      <c r="H538" s="17">
        <f t="shared" si="57"/>
        <v>156296.91</v>
      </c>
      <c r="I538" s="17">
        <f t="shared" si="57"/>
        <v>167455.292</v>
      </c>
      <c r="J538" s="17">
        <f t="shared" si="57"/>
        <v>192263.59</v>
      </c>
      <c r="K538" s="17">
        <f t="shared" si="57"/>
        <v>189966.37</v>
      </c>
      <c r="L538" s="17">
        <f t="shared" si="57"/>
        <v>225858.91</v>
      </c>
      <c r="M538" s="60">
        <f>ROUND(SUM(M519:M537),5)</f>
        <v>211845.02</v>
      </c>
      <c r="N538" s="60">
        <f>ROUND(SUM(N519:N537),5)</f>
        <v>203062.58</v>
      </c>
      <c r="O538" s="60">
        <f>ROUND(SUM(O519:O537),5)</f>
        <v>181360.49</v>
      </c>
      <c r="P538" s="60">
        <f>ROUND(SUM(P519:P537),5)</f>
        <v>237317.8602</v>
      </c>
      <c r="Q538" s="33"/>
    </row>
    <row r="539" spans="1:17" s="9" customFormat="1" ht="25.5" customHeight="1">
      <c r="A539" s="25"/>
      <c r="B539" s="15" t="s">
        <v>173</v>
      </c>
      <c r="C539" s="15"/>
      <c r="D539" s="16"/>
      <c r="E539" s="17">
        <f aca="true" t="shared" si="58" ref="E539:J539">ROUND(E461+E486+E490+E496+E499+E517+E538,5)</f>
        <v>336013.13</v>
      </c>
      <c r="F539" s="17">
        <f t="shared" si="58"/>
        <v>342365.15</v>
      </c>
      <c r="G539" s="17">
        <f t="shared" si="58"/>
        <v>366244.91</v>
      </c>
      <c r="H539" s="17">
        <f t="shared" si="58"/>
        <v>346438.79</v>
      </c>
      <c r="I539" s="17">
        <f t="shared" si="58"/>
        <v>380685.902</v>
      </c>
      <c r="J539" s="17">
        <f t="shared" si="58"/>
        <v>408745.97</v>
      </c>
      <c r="K539" s="17">
        <f aca="true" t="shared" si="59" ref="K539:P539">ROUND(K461+K486+K490+K496+K499+K517+K538,5)</f>
        <v>392475.6</v>
      </c>
      <c r="L539" s="17">
        <f t="shared" si="59"/>
        <v>419974.54</v>
      </c>
      <c r="M539" s="17">
        <f t="shared" si="59"/>
        <v>424566.27</v>
      </c>
      <c r="N539" s="17">
        <f t="shared" si="59"/>
        <v>405428.2</v>
      </c>
      <c r="O539" s="60">
        <f>ROUND(O460+O486+O490+O496+O499+O517+O538,5)</f>
        <v>372461.68</v>
      </c>
      <c r="P539" s="60">
        <f t="shared" si="59"/>
        <v>471988.6042</v>
      </c>
      <c r="Q539" s="33"/>
    </row>
    <row r="540" spans="1:17" s="9" customFormat="1" ht="25.5" customHeight="1">
      <c r="A540" s="25"/>
      <c r="B540" s="15" t="s">
        <v>244</v>
      </c>
      <c r="C540" s="15"/>
      <c r="D540" s="16"/>
      <c r="E540" s="17"/>
      <c r="F540" s="17"/>
      <c r="G540" s="17"/>
      <c r="H540" s="17"/>
      <c r="I540" s="29"/>
      <c r="J540" s="29"/>
      <c r="K540" s="29"/>
      <c r="L540" s="43"/>
      <c r="M540" s="61"/>
      <c r="N540" s="61"/>
      <c r="O540" s="60"/>
      <c r="P540" s="72"/>
      <c r="Q540" s="33"/>
    </row>
    <row r="541" spans="1:17" s="9" customFormat="1" ht="25.5" customHeight="1">
      <c r="A541" s="25"/>
      <c r="B541" s="15"/>
      <c r="C541" s="15" t="s">
        <v>207</v>
      </c>
      <c r="D541" s="16"/>
      <c r="E541" s="17"/>
      <c r="F541" s="17"/>
      <c r="G541" s="17"/>
      <c r="H541" s="17"/>
      <c r="I541" s="29"/>
      <c r="J541" s="29"/>
      <c r="K541" s="29"/>
      <c r="L541" s="43"/>
      <c r="M541" s="61"/>
      <c r="N541" s="61"/>
      <c r="O541" s="60"/>
      <c r="P541" s="72"/>
      <c r="Q541" s="33"/>
    </row>
    <row r="542" spans="1:17" s="9" customFormat="1" ht="15" customHeight="1">
      <c r="A542" s="25"/>
      <c r="B542" s="15"/>
      <c r="C542" s="15"/>
      <c r="D542" s="16" t="s">
        <v>323</v>
      </c>
      <c r="E542" s="17">
        <v>1406</v>
      </c>
      <c r="F542" s="17">
        <v>532</v>
      </c>
      <c r="G542" s="17">
        <v>118</v>
      </c>
      <c r="H542" s="17">
        <v>0</v>
      </c>
      <c r="I542" s="29">
        <v>0</v>
      </c>
      <c r="J542" s="29">
        <v>0</v>
      </c>
      <c r="K542" s="29">
        <v>0</v>
      </c>
      <c r="L542" s="29">
        <v>0</v>
      </c>
      <c r="M542" s="60">
        <v>14.7</v>
      </c>
      <c r="N542" s="60">
        <v>0</v>
      </c>
      <c r="O542" s="60">
        <v>0</v>
      </c>
      <c r="P542" s="72">
        <v>0</v>
      </c>
      <c r="Q542" s="33"/>
    </row>
    <row r="543" spans="1:17" s="9" customFormat="1" ht="17.25" customHeight="1">
      <c r="A543" s="25"/>
      <c r="B543" s="15" t="s">
        <v>214</v>
      </c>
      <c r="C543" s="15"/>
      <c r="D543" s="16"/>
      <c r="E543" s="17">
        <f>ROUND(SUM(E542:E542),5)</f>
        <v>1406</v>
      </c>
      <c r="F543" s="17">
        <f>ROUND(SUM(F542:F542),5)</f>
        <v>532</v>
      </c>
      <c r="G543" s="17">
        <f>ROUND(SUM(G542:G542),5)</f>
        <v>118</v>
      </c>
      <c r="H543" s="17">
        <f>ROUND(SUM(H542:H542),5)</f>
        <v>0</v>
      </c>
      <c r="I543" s="29">
        <v>0</v>
      </c>
      <c r="J543" s="29">
        <v>0</v>
      </c>
      <c r="K543" s="29">
        <v>0</v>
      </c>
      <c r="L543" s="29">
        <v>0</v>
      </c>
      <c r="M543" s="60">
        <v>14.7</v>
      </c>
      <c r="N543" s="60">
        <v>0</v>
      </c>
      <c r="O543" s="60">
        <v>0</v>
      </c>
      <c r="P543" s="72">
        <v>0</v>
      </c>
      <c r="Q543" s="33"/>
    </row>
    <row r="544" spans="1:17" s="9" customFormat="1" ht="25.5" customHeight="1">
      <c r="A544" s="25"/>
      <c r="B544" s="15"/>
      <c r="C544" s="15" t="s">
        <v>174</v>
      </c>
      <c r="D544" s="16"/>
      <c r="E544" s="17"/>
      <c r="F544" s="17"/>
      <c r="G544" s="17"/>
      <c r="H544" s="17"/>
      <c r="I544" s="29"/>
      <c r="J544" s="29"/>
      <c r="K544" s="29"/>
      <c r="L544" s="43"/>
      <c r="M544" s="61"/>
      <c r="N544" s="61"/>
      <c r="O544" s="60"/>
      <c r="P544" s="72"/>
      <c r="Q544" s="33"/>
    </row>
    <row r="545" spans="1:17" s="9" customFormat="1" ht="15.75">
      <c r="A545" s="25"/>
      <c r="B545" s="15"/>
      <c r="C545" s="15"/>
      <c r="D545" s="16" t="s">
        <v>250</v>
      </c>
      <c r="E545" s="17">
        <v>18919</v>
      </c>
      <c r="F545" s="17">
        <v>13013</v>
      </c>
      <c r="G545" s="17">
        <v>21250</v>
      </c>
      <c r="H545" s="17">
        <v>18750</v>
      </c>
      <c r="I545" s="29">
        <v>18750</v>
      </c>
      <c r="J545" s="29">
        <v>18750</v>
      </c>
      <c r="K545" s="29">
        <v>23750</v>
      </c>
      <c r="L545" s="29">
        <v>0</v>
      </c>
      <c r="M545" s="60">
        <v>14809</v>
      </c>
      <c r="N545" s="60">
        <v>25000</v>
      </c>
      <c r="O545" s="60">
        <v>21950</v>
      </c>
      <c r="P545" s="72">
        <v>105518.72</v>
      </c>
      <c r="Q545" s="82" t="s">
        <v>601</v>
      </c>
    </row>
    <row r="546" spans="1:17" s="9" customFormat="1" ht="15.75">
      <c r="A546" s="25"/>
      <c r="B546" s="15"/>
      <c r="C546" s="15"/>
      <c r="D546" s="16" t="s">
        <v>353</v>
      </c>
      <c r="E546" s="17">
        <v>0</v>
      </c>
      <c r="F546" s="17">
        <v>0</v>
      </c>
      <c r="G546" s="17">
        <v>0</v>
      </c>
      <c r="H546" s="17">
        <v>3935.69</v>
      </c>
      <c r="I546" s="29">
        <v>0</v>
      </c>
      <c r="J546" s="29">
        <v>0</v>
      </c>
      <c r="K546" s="29">
        <v>0</v>
      </c>
      <c r="L546" s="29">
        <v>0</v>
      </c>
      <c r="M546" s="60">
        <v>0</v>
      </c>
      <c r="N546" s="60">
        <v>0</v>
      </c>
      <c r="O546" s="60">
        <v>0</v>
      </c>
      <c r="P546" s="72">
        <v>0</v>
      </c>
      <c r="Q546" s="70"/>
    </row>
    <row r="547" spans="1:17" s="9" customFormat="1" ht="15.75">
      <c r="A547" s="25"/>
      <c r="B547" s="15"/>
      <c r="C547" s="15"/>
      <c r="D547" s="16" t="s">
        <v>324</v>
      </c>
      <c r="E547" s="17">
        <v>14000</v>
      </c>
      <c r="F547" s="17">
        <v>0</v>
      </c>
      <c r="G547" s="17">
        <v>0</v>
      </c>
      <c r="H547" s="17">
        <v>0</v>
      </c>
      <c r="I547" s="29">
        <v>0</v>
      </c>
      <c r="J547" s="29">
        <v>0</v>
      </c>
      <c r="K547" s="29">
        <v>0</v>
      </c>
      <c r="L547" s="29">
        <v>0</v>
      </c>
      <c r="M547" s="60">
        <v>0</v>
      </c>
      <c r="N547" s="60">
        <v>0</v>
      </c>
      <c r="O547" s="60">
        <v>0</v>
      </c>
      <c r="P547" s="72">
        <v>0</v>
      </c>
      <c r="Q547" s="33"/>
    </row>
    <row r="548" spans="1:17" s="9" customFormat="1" ht="15.75">
      <c r="A548" s="25"/>
      <c r="B548" s="15" t="s">
        <v>175</v>
      </c>
      <c r="C548" s="15"/>
      <c r="D548" s="16"/>
      <c r="E548" s="17">
        <f aca="true" t="shared" si="60" ref="E548:P548">ROUND(SUM(E545:E547),5)</f>
        <v>32919</v>
      </c>
      <c r="F548" s="17">
        <f t="shared" si="60"/>
        <v>13013</v>
      </c>
      <c r="G548" s="17">
        <f t="shared" si="60"/>
        <v>21250</v>
      </c>
      <c r="H548" s="17">
        <f t="shared" si="60"/>
        <v>22685.69</v>
      </c>
      <c r="I548" s="17">
        <f t="shared" si="60"/>
        <v>18750</v>
      </c>
      <c r="J548" s="17">
        <f t="shared" si="60"/>
        <v>18750</v>
      </c>
      <c r="K548" s="17">
        <f t="shared" si="60"/>
        <v>23750</v>
      </c>
      <c r="L548" s="17">
        <f t="shared" si="60"/>
        <v>0</v>
      </c>
      <c r="M548" s="17">
        <f>ROUND(SUM(M545:M547),5)</f>
        <v>14809</v>
      </c>
      <c r="N548" s="17">
        <f t="shared" si="60"/>
        <v>25000</v>
      </c>
      <c r="O548" s="17">
        <f t="shared" si="60"/>
        <v>21950</v>
      </c>
      <c r="P548" s="17">
        <f t="shared" si="60"/>
        <v>105518.72</v>
      </c>
      <c r="Q548" s="33"/>
    </row>
    <row r="549" spans="1:17" s="9" customFormat="1" ht="15.75">
      <c r="A549" s="25"/>
      <c r="B549" s="15"/>
      <c r="C549" s="15"/>
      <c r="D549" s="16"/>
      <c r="E549" s="17"/>
      <c r="F549" s="17"/>
      <c r="G549" s="17"/>
      <c r="H549" s="17"/>
      <c r="I549" s="29" t="s">
        <v>445</v>
      </c>
      <c r="J549" s="29"/>
      <c r="K549" s="29"/>
      <c r="L549" s="17"/>
      <c r="M549" s="61"/>
      <c r="N549" s="61"/>
      <c r="O549" s="60"/>
      <c r="P549" s="72"/>
      <c r="Q549" s="33"/>
    </row>
    <row r="550" spans="1:17" s="9" customFormat="1" ht="15.75">
      <c r="A550" s="25"/>
      <c r="B550" s="15" t="s">
        <v>384</v>
      </c>
      <c r="C550" s="15"/>
      <c r="D550" s="16"/>
      <c r="E550" s="17">
        <v>-5</v>
      </c>
      <c r="F550" s="17">
        <v>0</v>
      </c>
      <c r="G550" s="17">
        <v>25</v>
      </c>
      <c r="H550" s="17">
        <v>0</v>
      </c>
      <c r="I550" s="29">
        <v>0</v>
      </c>
      <c r="J550" s="29">
        <v>0</v>
      </c>
      <c r="K550" s="29">
        <v>0</v>
      </c>
      <c r="L550" s="29">
        <v>40</v>
      </c>
      <c r="M550" s="89">
        <v>0</v>
      </c>
      <c r="N550" s="89">
        <v>0</v>
      </c>
      <c r="O550" s="60">
        <v>0</v>
      </c>
      <c r="P550" s="72">
        <v>0</v>
      </c>
      <c r="Q550" s="33"/>
    </row>
    <row r="551" spans="1:17" s="9" customFormat="1" ht="25.5" customHeight="1">
      <c r="A551" s="25" t="s">
        <v>176</v>
      </c>
      <c r="B551" s="15"/>
      <c r="C551" s="15"/>
      <c r="D551" s="16"/>
      <c r="E551" s="17">
        <f>ROUND(E223+E293+E363+E400+E453+E539+E543+E548+E550,5)</f>
        <v>875576.72</v>
      </c>
      <c r="F551" s="17">
        <f>ROUND(F223+F293+F363+F400+F453+F539+F543+F548+F550,5)</f>
        <v>830092.25</v>
      </c>
      <c r="G551" s="17">
        <f>ROUND(G223+G293+G363+G400+G453+G539+G543+G548+G550,5)</f>
        <v>852203.44</v>
      </c>
      <c r="H551" s="17">
        <f>ROUND(H223+H293+H363+H400+H453+H539+H543+H548+H550,5)</f>
        <v>828667.2</v>
      </c>
      <c r="I551" s="17">
        <f>ROUND(I223+I293+I363+I400+I453+I539+I543+I548+I550,5)</f>
        <v>869198.592</v>
      </c>
      <c r="J551" s="29">
        <f>ROUND(J223+J293+J363+J400+J453+J456+J539+J543+J548+J550,5)</f>
        <v>993811.82222</v>
      </c>
      <c r="K551" s="29">
        <f>ROUND(K223+K293+K363+K400+K453+K456+K539+K543+K548+K550,5)</f>
        <v>895915.35</v>
      </c>
      <c r="L551" s="29">
        <f>ROUND(L223+L293+L363+L400+L453+L456+L539+L543+L548+L550,5)</f>
        <v>900929.05</v>
      </c>
      <c r="M551" s="60">
        <f>ROUND(M223+M293+M363+M400+M453+M456+M539+M543+M548+M550,5)</f>
        <v>995080.05</v>
      </c>
      <c r="N551" s="60">
        <f>ROUND(N293+N363+N400+N453+N460+N456+N539+N543+N548+N550,5)</f>
        <v>1004237.66</v>
      </c>
      <c r="O551" s="60">
        <f>ROUND(O293+O363+O400+O453+O456+O539+O543+O548+O550,5)</f>
        <v>851086.43</v>
      </c>
      <c r="P551" s="60">
        <f>ROUND(P293+P363+P400+P453+P456+P460+P539+P543+P548+P550,5)</f>
        <v>1170893.637</v>
      </c>
      <c r="Q551" s="33"/>
    </row>
    <row r="552" spans="1:17" s="7" customFormat="1" ht="25.5" customHeight="1">
      <c r="A552" s="25" t="s">
        <v>428</v>
      </c>
      <c r="B552" s="15"/>
      <c r="C552" s="15"/>
      <c r="D552" s="16"/>
      <c r="E552" s="56">
        <f aca="true" t="shared" si="61" ref="E552:O552">ROUND(E221-E551,5)</f>
        <v>247461.92</v>
      </c>
      <c r="F552" s="56">
        <f t="shared" si="61"/>
        <v>27261.1</v>
      </c>
      <c r="G552" s="17">
        <f t="shared" si="61"/>
        <v>217827.58</v>
      </c>
      <c r="H552" s="17">
        <f t="shared" si="61"/>
        <v>178589.23</v>
      </c>
      <c r="I552" s="17">
        <f t="shared" si="61"/>
        <v>98200.028</v>
      </c>
      <c r="J552" s="57">
        <f t="shared" si="61"/>
        <v>-27175.59222</v>
      </c>
      <c r="K552" s="57">
        <f t="shared" si="61"/>
        <v>188734.21</v>
      </c>
      <c r="L552" s="57">
        <f t="shared" si="61"/>
        <v>56680.044</v>
      </c>
      <c r="M552" s="17">
        <f t="shared" si="61"/>
        <v>112799.34</v>
      </c>
      <c r="N552" s="17">
        <f t="shared" si="61"/>
        <v>362526.61</v>
      </c>
      <c r="O552" s="17">
        <f t="shared" si="61"/>
        <v>240327.11</v>
      </c>
      <c r="P552" s="17">
        <f>ROUND(P221-P551,5)</f>
        <v>-0.001</v>
      </c>
      <c r="Q552" s="33"/>
    </row>
    <row r="553" spans="1:17" s="7" customFormat="1" ht="25.5" customHeight="1" thickBot="1">
      <c r="A553" s="28"/>
      <c r="B553" s="18"/>
      <c r="C553" s="18"/>
      <c r="D553" s="19"/>
      <c r="E553" s="20"/>
      <c r="F553" s="21"/>
      <c r="G553" s="22"/>
      <c r="H553" s="22"/>
      <c r="I553" s="23"/>
      <c r="J553" s="30"/>
      <c r="M553" s="69"/>
      <c r="N553" s="102"/>
      <c r="O553" s="60"/>
      <c r="P553" s="65"/>
      <c r="Q553" s="103"/>
    </row>
    <row r="554" spans="1:16" s="7" customFormat="1" ht="25.5" customHeight="1">
      <c r="A554" s="4"/>
      <c r="B554" s="4"/>
      <c r="C554" s="4"/>
      <c r="D554" s="4"/>
      <c r="E554" s="3"/>
      <c r="F554" s="3"/>
      <c r="I554" s="5"/>
      <c r="J554" s="5"/>
      <c r="M554" s="59"/>
      <c r="P554" s="68"/>
    </row>
    <row r="555" ht="12.75">
      <c r="P555" s="7"/>
    </row>
  </sheetData>
  <sheetProtection/>
  <autoFilter ref="N1:N554"/>
  <mergeCells count="1">
    <mergeCell ref="C487:D487"/>
  </mergeCells>
  <printOptions horizontalCentered="1"/>
  <pageMargins left="0.21" right="0.29" top="1.25" bottom="1" header="0.47" footer="0.5"/>
  <pageSetup fitToHeight="0" fitToWidth="1" horizontalDpi="600" verticalDpi="600" orientation="portrait" scale="64" r:id="rId1"/>
  <headerFooter alignWithMargins="0">
    <oddHeader>&amp;C&amp;"Arial,Bold"&amp;20Millersburg Borough General Fund
 2022 Budget Worksheet
</oddHeader>
    <oddFooter>&amp;R&amp;"Arial,Bold" Page &amp;P of &amp;N</oddFooter>
  </headerFooter>
  <rowBreaks count="14" manualBreakCount="14">
    <brk id="45" max="16" man="1"/>
    <brk id="80" max="16" man="1"/>
    <brk id="127" max="16" man="1"/>
    <brk id="157" max="16" man="1"/>
    <brk id="204" max="16" man="1"/>
    <brk id="222" max="16" man="1"/>
    <brk id="264" max="16" man="1"/>
    <brk id="293" max="16" man="1"/>
    <brk id="336" max="16" man="1"/>
    <brk id="363" max="16" man="1"/>
    <brk id="400" max="16" man="1"/>
    <brk id="447" max="16" man="1"/>
    <brk id="486" max="16" man="1"/>
    <brk id="51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Millersburg 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Green</dc:creator>
  <cp:keywords/>
  <dc:description/>
  <cp:lastModifiedBy>Windows User</cp:lastModifiedBy>
  <cp:lastPrinted>2021-12-27T15:27:10Z</cp:lastPrinted>
  <dcterms:created xsi:type="dcterms:W3CDTF">2005-07-13T15:10:17Z</dcterms:created>
  <dcterms:modified xsi:type="dcterms:W3CDTF">2021-12-27T15:28:12Z</dcterms:modified>
  <cp:category/>
  <cp:version/>
  <cp:contentType/>
  <cp:contentStatus/>
</cp:coreProperties>
</file>